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340" windowHeight="6795" tabRatio="348" firstSheet="2" activeTab="4"/>
  </bookViews>
  <sheets>
    <sheet name="Вертикалка" sheetId="1" r:id="rId1"/>
    <sheet name="Горизонталка" sheetId="2" r:id="rId2"/>
    <sheet name="Пластик" sheetId="3" r:id="rId3"/>
    <sheet name="Шторы рулонные" sheetId="4" r:id="rId4"/>
    <sheet name="Роллайт" sheetId="5" r:id="rId5"/>
    <sheet name="Лист12" sheetId="6" r:id="rId6"/>
    <sheet name="Лист13" sheetId="7" r:id="rId7"/>
    <sheet name="Лист14" sheetId="8" r:id="rId8"/>
    <sheet name="Лист15" sheetId="9" r:id="rId9"/>
    <sheet name="Лист16" sheetId="10" r:id="rId10"/>
    <sheet name="Лист17" sheetId="11" r:id="rId11"/>
    <sheet name="Лист18" sheetId="12" r:id="rId12"/>
    <sheet name="Лист19" sheetId="13" r:id="rId13"/>
    <sheet name="Лист20" sheetId="14" r:id="rId14"/>
    <sheet name="Лист21" sheetId="15" r:id="rId15"/>
    <sheet name="Лист22" sheetId="16" r:id="rId16"/>
    <sheet name="Лист23" sheetId="17" r:id="rId17"/>
    <sheet name="Лист24" sheetId="18" r:id="rId18"/>
    <sheet name="Лист25" sheetId="19" r:id="rId19"/>
    <sheet name="Лист26" sheetId="20" r:id="rId20"/>
    <sheet name="Лист27" sheetId="21" r:id="rId21"/>
    <sheet name="Лист28" sheetId="22" r:id="rId22"/>
    <sheet name="Лист29" sheetId="23" r:id="rId23"/>
    <sheet name="Лист30" sheetId="24" r:id="rId24"/>
    <sheet name="Лист31" sheetId="25" r:id="rId25"/>
    <sheet name="Лист32" sheetId="26" r:id="rId26"/>
    <sheet name="Лист33" sheetId="27" r:id="rId27"/>
    <sheet name="Лист34" sheetId="28" r:id="rId28"/>
    <sheet name="Лист35" sheetId="29" r:id="rId29"/>
    <sheet name="Лист36" sheetId="30" r:id="rId30"/>
    <sheet name="Лист37" sheetId="31" r:id="rId31"/>
    <sheet name="Лист38" sheetId="32" r:id="rId32"/>
    <sheet name="Лист39" sheetId="33" r:id="rId33"/>
    <sheet name="Лист40" sheetId="34" r:id="rId34"/>
    <sheet name="Лист41" sheetId="35" r:id="rId35"/>
    <sheet name="Лист42" sheetId="36" r:id="rId36"/>
    <sheet name="Лист43" sheetId="37" r:id="rId37"/>
    <sheet name="Лист44" sheetId="38" r:id="rId38"/>
    <sheet name="Лист45" sheetId="39" r:id="rId39"/>
    <sheet name="Лист46" sheetId="40" r:id="rId40"/>
    <sheet name="Лист47" sheetId="41" r:id="rId41"/>
    <sheet name="Лист48" sheetId="42" r:id="rId42"/>
    <sheet name="Лист49" sheetId="43" r:id="rId43"/>
    <sheet name="Лист50" sheetId="44" r:id="rId44"/>
    <sheet name="Лист51" sheetId="45" r:id="rId45"/>
    <sheet name="Лист52" sheetId="46" r:id="rId46"/>
    <sheet name="Лист53" sheetId="47" r:id="rId47"/>
    <sheet name="Лист54" sheetId="48" r:id="rId48"/>
    <sheet name="Лист55" sheetId="49" r:id="rId49"/>
    <sheet name="Лист56" sheetId="50" r:id="rId50"/>
    <sheet name="Лист57" sheetId="51" r:id="rId51"/>
    <sheet name="Лист58" sheetId="52" r:id="rId52"/>
    <sheet name="Лист59" sheetId="53" r:id="rId53"/>
    <sheet name="Лист60" sheetId="54" r:id="rId54"/>
    <sheet name="Лист61" sheetId="55" r:id="rId55"/>
    <sheet name="Лист62" sheetId="56" r:id="rId56"/>
    <sheet name="Лист63" sheetId="57" r:id="rId57"/>
    <sheet name="Лист64" sheetId="58" r:id="rId58"/>
    <sheet name="Лист65" sheetId="59" r:id="rId59"/>
    <sheet name="Лист66" sheetId="60" r:id="rId60"/>
    <sheet name="Лист67" sheetId="61" r:id="rId61"/>
    <sheet name="Лист68" sheetId="62" r:id="rId62"/>
    <sheet name="Лист69" sheetId="63" r:id="rId63"/>
    <sheet name="Лист70" sheetId="64" r:id="rId64"/>
    <sheet name="Лист71" sheetId="65" r:id="rId65"/>
    <sheet name="Лист72" sheetId="66" r:id="rId66"/>
    <sheet name="Лист73" sheetId="67" r:id="rId67"/>
    <sheet name="Лист74" sheetId="68" r:id="rId68"/>
    <sheet name="Лист75" sheetId="69" r:id="rId69"/>
    <sheet name="Лист76" sheetId="70" r:id="rId70"/>
    <sheet name="Лист77" sheetId="71" r:id="rId71"/>
    <sheet name="Лист78" sheetId="72" r:id="rId72"/>
    <sheet name="Лист79" sheetId="73" r:id="rId73"/>
    <sheet name="Лист80" sheetId="74" r:id="rId74"/>
    <sheet name="Лист81" sheetId="75" r:id="rId75"/>
    <sheet name="Лист82" sheetId="76" r:id="rId76"/>
    <sheet name="Лист83" sheetId="77" r:id="rId77"/>
    <sheet name="Лист84" sheetId="78" r:id="rId78"/>
    <sheet name="Лист85" sheetId="79" r:id="rId79"/>
    <sheet name="Лист86" sheetId="80" r:id="rId80"/>
    <sheet name="Лист87" sheetId="81" r:id="rId81"/>
    <sheet name="Лист88" sheetId="82" r:id="rId82"/>
    <sheet name="Лист89" sheetId="83" r:id="rId83"/>
    <sheet name="Лист90" sheetId="84" r:id="rId84"/>
    <sheet name="Лист91" sheetId="85" r:id="rId85"/>
    <sheet name="Лист92" sheetId="86" r:id="rId86"/>
    <sheet name="Лист93" sheetId="87" r:id="rId87"/>
    <sheet name="Лист94" sheetId="88" r:id="rId88"/>
    <sheet name="Лист95" sheetId="89" r:id="rId89"/>
    <sheet name="Лист96" sheetId="90" r:id="rId90"/>
    <sheet name="Лист97" sheetId="91" r:id="rId91"/>
    <sheet name="Лист98" sheetId="92" r:id="rId92"/>
    <sheet name="Лист99" sheetId="93" r:id="rId93"/>
    <sheet name="Лист100" sheetId="94" r:id="rId94"/>
  </sheets>
  <definedNames>
    <definedName name="комплектующие">#REF!</definedName>
    <definedName name="ндс">#REF!</definedName>
    <definedName name="установка">#REF!</definedName>
  </definedNames>
  <calcPr fullCalcOnLoad="1"/>
</workbook>
</file>

<file path=xl/sharedStrings.xml><?xml version="1.0" encoding="utf-8"?>
<sst xmlns="http://schemas.openxmlformats.org/spreadsheetml/2006/main" count="375" uniqueCount="263">
  <si>
    <t>Расчет горизонтальных жалюзи</t>
  </si>
  <si>
    <t>№</t>
  </si>
  <si>
    <t>Наименование ленты</t>
  </si>
  <si>
    <t>Ширина ламели</t>
  </si>
  <si>
    <t>ширина</t>
  </si>
  <si>
    <t>высота</t>
  </si>
  <si>
    <t>м2</t>
  </si>
  <si>
    <t>Расчет вертикальных жалюзи</t>
  </si>
  <si>
    <t>Пальмира (Тайвань)</t>
  </si>
  <si>
    <t>Лайн (Тайвань)</t>
  </si>
  <si>
    <t>Цена ламелей</t>
  </si>
  <si>
    <t>Итого:</t>
  </si>
  <si>
    <t>Установка</t>
  </si>
  <si>
    <t>Кол-во кранш-в</t>
  </si>
  <si>
    <t>Цена жалюзи без уст-ки</t>
  </si>
  <si>
    <t>установка 20%:</t>
  </si>
  <si>
    <t>в/д</t>
  </si>
  <si>
    <t>л/м/н</t>
  </si>
  <si>
    <t>Цена  компл-ие</t>
  </si>
  <si>
    <t>номер</t>
  </si>
  <si>
    <t>Цена жалюзи с установкой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</si>
  <si>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</si>
  <si>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</si>
  <si>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</si>
  <si>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</si>
  <si>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</si>
  <si>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</si>
  <si>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</si>
  <si>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</si>
  <si>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</si>
  <si>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21</t>
  </si>
  <si>
    <t>Бежевый</t>
  </si>
  <si>
    <t>Бирюза</t>
  </si>
  <si>
    <t>Розовый</t>
  </si>
  <si>
    <t>Серебро</t>
  </si>
  <si>
    <t>Золото</t>
  </si>
  <si>
    <t>Синий</t>
  </si>
  <si>
    <t>Зеленый</t>
  </si>
  <si>
    <t>Желтый</t>
  </si>
  <si>
    <t>Белая перфорация</t>
  </si>
  <si>
    <t>27</t>
  </si>
  <si>
    <t>30</t>
  </si>
  <si>
    <t>33</t>
  </si>
  <si>
    <t xml:space="preserve">     Установка</t>
  </si>
  <si>
    <t>установка 15%:</t>
  </si>
  <si>
    <t>ИТОГО с монтажем</t>
  </si>
  <si>
    <t>ИТОГО без монтажа</t>
  </si>
  <si>
    <t xml:space="preserve">     Замер</t>
  </si>
  <si>
    <t xml:space="preserve">Дождь </t>
  </si>
  <si>
    <t>Палома</t>
  </si>
  <si>
    <t>Сандра</t>
  </si>
  <si>
    <t xml:space="preserve">Цена за 1м2/руб  </t>
  </si>
  <si>
    <t>Союз (Китай)</t>
  </si>
  <si>
    <t>Магнолия (Китай)</t>
  </si>
  <si>
    <t>ADI (Израиль)</t>
  </si>
  <si>
    <t>МОРАН (Израиль)</t>
  </si>
  <si>
    <t>ЗОДИАК (Тайвань)</t>
  </si>
  <si>
    <t>FLOWERS(Китай)</t>
  </si>
  <si>
    <t>ТРЕК (Италия)</t>
  </si>
  <si>
    <t>GLETSJER (Тайвань)</t>
  </si>
  <si>
    <t>MIAMI (Италия)</t>
  </si>
  <si>
    <t>ЭДЕМ (Тайвань)</t>
  </si>
  <si>
    <t>РЕЙН (Италия)</t>
  </si>
  <si>
    <t>JAIPUR (Италия)</t>
  </si>
  <si>
    <t>ФЕЙЕРВЕРК (Италия)</t>
  </si>
  <si>
    <t>VETROLUX (Италия)</t>
  </si>
  <si>
    <t>SHANTUNG (Италия)</t>
  </si>
  <si>
    <t>RIM (Тайвань)</t>
  </si>
  <si>
    <t>ШЕЛК (Тайвань)</t>
  </si>
  <si>
    <t>ОПТИМА (Бельгия)</t>
  </si>
  <si>
    <t>PATAN (Италия)</t>
  </si>
  <si>
    <t>SPICE (Италия)</t>
  </si>
  <si>
    <t>FOREST (Израиль)</t>
  </si>
  <si>
    <t>ВЕНЕРА б/о (Израиль)</t>
  </si>
  <si>
    <t>BLIZZARD б/о (Бельгия)</t>
  </si>
  <si>
    <t>TIFFANI б/о (Бельгия)</t>
  </si>
  <si>
    <t>ЖАККАРД б/о (Израиль)</t>
  </si>
  <si>
    <t>ЗАМША (Тайвань)</t>
  </si>
  <si>
    <t>ЖЕМЧУГ (Тайвань)</t>
  </si>
  <si>
    <t>LAURA (Франция)</t>
  </si>
  <si>
    <t>МРАМОР (Франция)</t>
  </si>
  <si>
    <t>ШАМБАЛА (Бельгия)</t>
  </si>
  <si>
    <t>ШИКАТАН (Бельгия)</t>
  </si>
  <si>
    <t>СТУДИО (Бельгия)</t>
  </si>
  <si>
    <t xml:space="preserve">Белая </t>
  </si>
  <si>
    <t>100</t>
  </si>
  <si>
    <t>79</t>
  </si>
  <si>
    <t xml:space="preserve">Светло-серая </t>
  </si>
  <si>
    <t xml:space="preserve">Серый </t>
  </si>
  <si>
    <t>48</t>
  </si>
  <si>
    <t>Металлик</t>
  </si>
  <si>
    <t>56</t>
  </si>
  <si>
    <t>Светло-бежевый</t>
  </si>
  <si>
    <t>23</t>
  </si>
  <si>
    <t>300</t>
  </si>
  <si>
    <t>Оливковый</t>
  </si>
  <si>
    <t>2</t>
  </si>
  <si>
    <t>Какао</t>
  </si>
  <si>
    <t>Кофе</t>
  </si>
  <si>
    <t>Коричневый</t>
  </si>
  <si>
    <t>Желтое золото</t>
  </si>
  <si>
    <t>55</t>
  </si>
  <si>
    <t>46</t>
  </si>
  <si>
    <t>Бронза</t>
  </si>
  <si>
    <t>50</t>
  </si>
  <si>
    <t>Цикламен</t>
  </si>
  <si>
    <t>62</t>
  </si>
  <si>
    <t>Персик</t>
  </si>
  <si>
    <t>330</t>
  </si>
  <si>
    <t>Абрикос</t>
  </si>
  <si>
    <t>189</t>
  </si>
  <si>
    <t>Оранж</t>
  </si>
  <si>
    <t>99</t>
  </si>
  <si>
    <t>Лимон</t>
  </si>
  <si>
    <t>3</t>
  </si>
  <si>
    <t>Терракот</t>
  </si>
  <si>
    <t>5</t>
  </si>
  <si>
    <t>Слива</t>
  </si>
  <si>
    <t>4</t>
  </si>
  <si>
    <t>Светло-розовый</t>
  </si>
  <si>
    <t>188</t>
  </si>
  <si>
    <t>Фиолет</t>
  </si>
  <si>
    <t>6</t>
  </si>
  <si>
    <t>Красный</t>
  </si>
  <si>
    <t>44</t>
  </si>
  <si>
    <t>Пурпурный</t>
  </si>
  <si>
    <t>Лаванда</t>
  </si>
  <si>
    <t>73</t>
  </si>
  <si>
    <t>Сирень</t>
  </si>
  <si>
    <t>89</t>
  </si>
  <si>
    <t>Перламутр</t>
  </si>
  <si>
    <t>9</t>
  </si>
  <si>
    <t>Светло-голубой</t>
  </si>
  <si>
    <t>90</t>
  </si>
  <si>
    <t>Голубой</t>
  </si>
  <si>
    <t>106</t>
  </si>
  <si>
    <t>Лиловый</t>
  </si>
  <si>
    <t>Небесный</t>
  </si>
  <si>
    <t>146</t>
  </si>
  <si>
    <t>Индиго</t>
  </si>
  <si>
    <t>67</t>
  </si>
  <si>
    <t>8</t>
  </si>
  <si>
    <t>Салатовый</t>
  </si>
  <si>
    <t>7</t>
  </si>
  <si>
    <t>Изумруд</t>
  </si>
  <si>
    <t>Зеленая пыльца</t>
  </si>
  <si>
    <t>Темно-зеленый</t>
  </si>
  <si>
    <t>109</t>
  </si>
  <si>
    <t>Черный</t>
  </si>
  <si>
    <t>130</t>
  </si>
  <si>
    <t>101</t>
  </si>
  <si>
    <t>Металлик перфор.</t>
  </si>
  <si>
    <t>560</t>
  </si>
  <si>
    <t>Св.-бежевая перфор.</t>
  </si>
  <si>
    <t>230</t>
  </si>
  <si>
    <t>Золото перфорация</t>
  </si>
  <si>
    <t>460</t>
  </si>
  <si>
    <t>Черная перфорация</t>
  </si>
  <si>
    <t>13</t>
  </si>
  <si>
    <t>Белый жемчуг</t>
  </si>
  <si>
    <t>111</t>
  </si>
  <si>
    <t>Бежевый жемчуг</t>
  </si>
  <si>
    <t>200</t>
  </si>
  <si>
    <t>Коичневый жемчуг</t>
  </si>
  <si>
    <t>77</t>
  </si>
  <si>
    <t>Сосна</t>
  </si>
  <si>
    <t>600</t>
  </si>
  <si>
    <t>Бук</t>
  </si>
  <si>
    <t>601</t>
  </si>
  <si>
    <t>Дуб</t>
  </si>
  <si>
    <t>602</t>
  </si>
  <si>
    <t>Орех</t>
  </si>
  <si>
    <t>603</t>
  </si>
  <si>
    <t>Тик</t>
  </si>
  <si>
    <t>604</t>
  </si>
  <si>
    <t>Махагон</t>
  </si>
  <si>
    <t>605</t>
  </si>
  <si>
    <t>Цена  кроншт. От 7,5-10см</t>
  </si>
  <si>
    <t>Цена  кроншт. От 12,5-25см</t>
  </si>
  <si>
    <t>Кол-во краншт.  от 7.5-10см</t>
  </si>
  <si>
    <t>Кол-во краншт.  от 12.5-20см</t>
  </si>
  <si>
    <t>Расчет вертикальных жалюзи - пластик</t>
  </si>
  <si>
    <t>Стандарт</t>
  </si>
  <si>
    <t>1</t>
  </si>
  <si>
    <t>Рибкорд</t>
  </si>
  <si>
    <t>Карелия</t>
  </si>
  <si>
    <t>Мрамор</t>
  </si>
  <si>
    <t>Тангейзер</t>
  </si>
  <si>
    <t>Шервуд</t>
  </si>
  <si>
    <t>Клен</t>
  </si>
  <si>
    <t>Тигровый глаз</t>
  </si>
  <si>
    <t>Антик</t>
  </si>
  <si>
    <t>Валентино</t>
  </si>
  <si>
    <t>Парсифаль</t>
  </si>
  <si>
    <t>Сканди</t>
  </si>
  <si>
    <t>Аквамарин</t>
  </si>
  <si>
    <t>Лоэнгрин</t>
  </si>
  <si>
    <t>Фрост</t>
  </si>
  <si>
    <t>Максимальная высота (м)</t>
  </si>
  <si>
    <t>Итого с установкой</t>
  </si>
  <si>
    <t>Итого без установки</t>
  </si>
  <si>
    <t>Кол-во м.п.</t>
  </si>
  <si>
    <t>Расчет рулонные шторы</t>
  </si>
  <si>
    <t>Abora</t>
  </si>
  <si>
    <t>Africa blackout</t>
  </si>
  <si>
    <t>Bali</t>
  </si>
  <si>
    <t>Bombay</t>
  </si>
  <si>
    <t xml:space="preserve">Цена за    1 п.м. ширины  </t>
  </si>
  <si>
    <t>Кол-во изделий</t>
  </si>
  <si>
    <t>Цена жалюзи без установки</t>
  </si>
  <si>
    <t>с монтажом</t>
  </si>
  <si>
    <t>без монтажа</t>
  </si>
  <si>
    <t>c корекцией без монтажа</t>
  </si>
  <si>
    <t>с корекцией с монтажом</t>
  </si>
  <si>
    <t>Цена ламелей с корекцией</t>
  </si>
  <si>
    <t>Установка 20%:</t>
  </si>
  <si>
    <t>Карниз (м/п): 588,00</t>
  </si>
  <si>
    <t xml:space="preserve">Цена за 1м/руб.  </t>
  </si>
  <si>
    <t xml:space="preserve">Цена за 1м2/руб.  </t>
  </si>
  <si>
    <t>Brianna</t>
  </si>
  <si>
    <t>California</t>
  </si>
  <si>
    <t>Camilla</t>
  </si>
  <si>
    <t>Capelli</t>
  </si>
  <si>
    <t>Carina</t>
  </si>
  <si>
    <t>Cinema blackout</t>
  </si>
  <si>
    <t>Coffee</t>
  </si>
  <si>
    <t>Diana</t>
  </si>
  <si>
    <t>Fantasia</t>
  </si>
  <si>
    <t>Filomena</t>
  </si>
  <si>
    <t>Flora</t>
  </si>
  <si>
    <t>Flowers</t>
  </si>
  <si>
    <t>Расчет штор роллайт</t>
  </si>
  <si>
    <t>Frutties</t>
  </si>
  <si>
    <t>Gerbera</t>
  </si>
  <si>
    <t>Havana</t>
  </si>
  <si>
    <t>Irena</t>
  </si>
  <si>
    <t>Loto</t>
  </si>
  <si>
    <t>Madera</t>
  </si>
  <si>
    <t>Magelan</t>
  </si>
  <si>
    <t>Maya</t>
  </si>
  <si>
    <t>Megapolis</t>
  </si>
  <si>
    <t>Miracle</t>
  </si>
  <si>
    <t>Nelke</t>
  </si>
  <si>
    <t>Olivia</t>
  </si>
  <si>
    <t>Oregon</t>
  </si>
  <si>
    <t>Pietra</t>
  </si>
  <si>
    <t>Presto</t>
  </si>
  <si>
    <t>Quadro</t>
  </si>
  <si>
    <t>Rodos</t>
  </si>
  <si>
    <t>Romantic</t>
  </si>
  <si>
    <t>Savanna</t>
  </si>
  <si>
    <t>Safari</t>
  </si>
  <si>
    <t>Screen</t>
  </si>
  <si>
    <t>Shantung</t>
  </si>
  <si>
    <t>Siesta</t>
  </si>
  <si>
    <t>Sleepy blackout</t>
  </si>
  <si>
    <t>Sonnette</t>
  </si>
  <si>
    <t>Stripes</t>
  </si>
  <si>
    <t>Vanila</t>
  </si>
  <si>
    <t>Vogue</t>
  </si>
  <si>
    <t>Ultima</t>
  </si>
  <si>
    <t>Uni</t>
  </si>
  <si>
    <t>Uni blackout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</si>
</sst>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&quot;р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8"/>
      <color indexed="10"/>
      <name val="Arial Cyr"/>
      <family val="0"/>
    </font>
    <font>
      <b/>
      <sz val="8"/>
      <color indexed="48"/>
      <name val="Arial Cyr"/>
      <family val="0"/>
    </font>
    <font>
      <sz val="8"/>
      <color indexed="12"/>
      <name val="Arial Cyr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4" fontId="4" fillId="33" borderId="0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1" fontId="6" fillId="33" borderId="11" xfId="0" applyNumberFormat="1" applyFont="1" applyFill="1" applyBorder="1" applyAlignment="1" applyProtection="1">
      <alignment horizontal="centerContinuous" vertical="center"/>
      <protection/>
    </xf>
    <xf numFmtId="2" fontId="6" fillId="33" borderId="11" xfId="0" applyNumberFormat="1" applyFont="1" applyFill="1" applyBorder="1" applyAlignment="1" applyProtection="1">
      <alignment horizontal="centerContinuous" vertical="center"/>
      <protection/>
    </xf>
    <xf numFmtId="2" fontId="0" fillId="34" borderId="0" xfId="0" applyNumberFormat="1" applyFill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2" fontId="4" fillId="34" borderId="0" xfId="0" applyNumberFormat="1" applyFont="1" applyFill="1" applyAlignment="1">
      <alignment horizontal="center" vertical="center" wrapText="1"/>
    </xf>
    <xf numFmtId="2" fontId="4" fillId="34" borderId="0" xfId="0" applyNumberFormat="1" applyFont="1" applyFill="1" applyBorder="1" applyAlignment="1" applyProtection="1">
      <alignment horizontal="center" vertical="center"/>
      <protection/>
    </xf>
    <xf numFmtId="2" fontId="4" fillId="34" borderId="0" xfId="0" applyNumberFormat="1" applyFont="1" applyFill="1" applyAlignment="1">
      <alignment horizontal="center" vertical="center"/>
    </xf>
    <xf numFmtId="2" fontId="5" fillId="34" borderId="0" xfId="0" applyNumberFormat="1" applyFont="1" applyFill="1" applyAlignment="1">
      <alignment horizontal="center"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4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2" fontId="5" fillId="34" borderId="0" xfId="0" applyNumberFormat="1" applyFont="1" applyFill="1" applyAlignment="1">
      <alignment horizontal="center" vertical="center"/>
    </xf>
    <xf numFmtId="2" fontId="5" fillId="34" borderId="0" xfId="0" applyNumberFormat="1" applyFont="1" applyFill="1" applyAlignment="1">
      <alignment/>
    </xf>
    <xf numFmtId="0" fontId="10" fillId="33" borderId="10" xfId="0" applyFont="1" applyFill="1" applyBorder="1" applyAlignment="1" applyProtection="1">
      <alignment horizontal="centerContinuous" vertical="center"/>
      <protection/>
    </xf>
    <xf numFmtId="0" fontId="10" fillId="33" borderId="11" xfId="0" applyFont="1" applyFill="1" applyBorder="1" applyAlignment="1" applyProtection="1">
      <alignment horizontal="centerContinuous" vertical="center"/>
      <protection/>
    </xf>
    <xf numFmtId="1" fontId="10" fillId="33" borderId="11" xfId="0" applyNumberFormat="1" applyFont="1" applyFill="1" applyBorder="1" applyAlignment="1" applyProtection="1">
      <alignment horizontal="centerContinuous" vertical="center"/>
      <protection/>
    </xf>
    <xf numFmtId="2" fontId="10" fillId="33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 horizont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>
      <alignment horizontal="right"/>
    </xf>
    <xf numFmtId="2" fontId="5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horizontal="right" vertical="center"/>
    </xf>
    <xf numFmtId="2" fontId="5" fillId="34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4" fontId="5" fillId="33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Alignment="1">
      <alignment horizontal="center" vertical="center"/>
    </xf>
    <xf numFmtId="2" fontId="5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horizontal="right" vertical="center"/>
    </xf>
    <xf numFmtId="2" fontId="3" fillId="34" borderId="0" xfId="0" applyNumberFormat="1" applyFont="1" applyFill="1" applyAlignment="1">
      <alignment horizontal="right"/>
    </xf>
    <xf numFmtId="2" fontId="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right" wrapText="1"/>
    </xf>
    <xf numFmtId="0" fontId="0" fillId="0" borderId="0" xfId="0" applyAlignment="1">
      <alignment wrapText="1"/>
    </xf>
    <xf numFmtId="1" fontId="5" fillId="34" borderId="0" xfId="0" applyNumberFormat="1" applyFont="1" applyFill="1" applyAlignment="1">
      <alignment horizontal="right" wrapText="1"/>
    </xf>
    <xf numFmtId="4" fontId="5" fillId="36" borderId="0" xfId="0" applyNumberFormat="1" applyFont="1" applyFill="1" applyBorder="1" applyAlignment="1" applyProtection="1">
      <alignment/>
      <protection/>
    </xf>
    <xf numFmtId="4" fontId="5" fillId="37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Alignment="1">
      <alignment wrapText="1"/>
    </xf>
    <xf numFmtId="2" fontId="5" fillId="34" borderId="0" xfId="0" applyNumberFormat="1" applyFont="1" applyFill="1" applyAlignment="1">
      <alignment horizontal="right" wrapText="1"/>
    </xf>
    <xf numFmtId="1" fontId="10" fillId="37" borderId="0" xfId="0" applyNumberFormat="1" applyFont="1" applyFill="1" applyBorder="1" applyAlignment="1" applyProtection="1">
      <alignment horizontal="center" vertical="center" wrapText="1"/>
      <protection/>
    </xf>
    <xf numFmtId="1" fontId="10" fillId="9" borderId="0" xfId="0" applyNumberFormat="1" applyFont="1" applyFill="1" applyBorder="1" applyAlignment="1" applyProtection="1">
      <alignment horizontal="center" vertical="center" wrapText="1"/>
      <protection/>
    </xf>
    <xf numFmtId="1" fontId="10" fillId="16" borderId="0" xfId="0" applyNumberFormat="1" applyFont="1" applyFill="1" applyBorder="1" applyAlignment="1" applyProtection="1">
      <alignment horizontal="center" vertical="center" wrapText="1"/>
      <protection/>
    </xf>
    <xf numFmtId="1" fontId="10" fillId="17" borderId="0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 horizontal="center"/>
      <protection/>
    </xf>
    <xf numFmtId="4" fontId="5" fillId="38" borderId="0" xfId="0" applyNumberFormat="1" applyFont="1" applyFill="1" applyBorder="1" applyAlignment="1" applyProtection="1">
      <alignment horizontal="center"/>
      <protection/>
    </xf>
    <xf numFmtId="164" fontId="5" fillId="38" borderId="0" xfId="0" applyNumberFormat="1" applyFont="1" applyFill="1" applyBorder="1" applyAlignment="1" applyProtection="1">
      <alignment/>
      <protection/>
    </xf>
    <xf numFmtId="4" fontId="5" fillId="38" borderId="0" xfId="0" applyNumberFormat="1" applyFont="1" applyFill="1" applyBorder="1" applyAlignment="1" applyProtection="1">
      <alignment/>
      <protection/>
    </xf>
    <xf numFmtId="2" fontId="5" fillId="38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J51"/>
  <sheetViews>
    <sheetView zoomScale="150" zoomScaleNormal="150" zoomScalePageLayoutView="0" workbookViewId="0" topLeftCell="F34">
      <pane xSplit="18750" topLeftCell="L1" activePane="topLeft" state="split"/>
      <selection pane="topLeft" activeCell="K11" sqref="K11"/>
      <selection pane="topRight" activeCell="L4" sqref="L4"/>
    </sheetView>
  </sheetViews>
  <sheetFormatPr defaultColWidth="9.00390625" defaultRowHeight="12.75" outlineLevelRow="1" outlineLevelCol="1"/>
  <cols>
    <col min="1" max="1" width="9.125" style="15" customWidth="1"/>
    <col min="2" max="2" width="5.125" style="15" customWidth="1"/>
    <col min="3" max="3" width="7.125" style="15" customWidth="1"/>
    <col min="4" max="4" width="19.25390625" style="15" customWidth="1"/>
    <col min="5" max="5" width="9.125" style="15" customWidth="1" outlineLevel="1"/>
    <col min="6" max="7" width="9.125" style="15" customWidth="1"/>
    <col min="8" max="8" width="10.125" style="15" customWidth="1"/>
    <col min="9" max="10" width="9.125" style="15" customWidth="1" outlineLevel="1"/>
    <col min="11" max="11" width="9.125" style="15" customWidth="1"/>
    <col min="12" max="12" width="10.25390625" style="15" customWidth="1"/>
    <col min="13" max="13" width="9.125" style="15" customWidth="1" outlineLevel="1"/>
    <col min="14" max="14" width="10.375" style="39" customWidth="1" outlineLevel="1"/>
    <col min="15" max="15" width="9.125" style="30" customWidth="1" outlineLevel="1"/>
    <col min="16" max="16" width="9.75390625" style="40" customWidth="1" outlineLevel="1"/>
    <col min="17" max="16384" width="9.125" style="15" customWidth="1"/>
  </cols>
  <sheetData>
    <row r="4" spans="3:15" ht="28.5" customHeight="1">
      <c r="C4" s="26" t="s">
        <v>7</v>
      </c>
      <c r="D4" s="27"/>
      <c r="E4" s="27"/>
      <c r="F4" s="27"/>
      <c r="G4" s="27"/>
      <c r="H4" s="27"/>
      <c r="I4" s="27"/>
      <c r="J4" s="27"/>
      <c r="K4" s="28"/>
      <c r="L4" s="29"/>
      <c r="M4" s="17"/>
      <c r="N4" s="35"/>
      <c r="O4" s="31"/>
    </row>
    <row r="5" spans="3:17" ht="33.75">
      <c r="C5" s="2" t="s">
        <v>1</v>
      </c>
      <c r="D5" s="1" t="s">
        <v>2</v>
      </c>
      <c r="E5" s="1" t="s">
        <v>3</v>
      </c>
      <c r="F5" s="1" t="s">
        <v>51</v>
      </c>
      <c r="G5" s="2" t="s">
        <v>4</v>
      </c>
      <c r="H5" s="2" t="s">
        <v>5</v>
      </c>
      <c r="I5" s="2" t="s">
        <v>6</v>
      </c>
      <c r="J5" s="2" t="s">
        <v>10</v>
      </c>
      <c r="K5" s="3" t="s">
        <v>13</v>
      </c>
      <c r="L5" s="4" t="s">
        <v>20</v>
      </c>
      <c r="M5" s="18"/>
      <c r="N5" s="32" t="s">
        <v>14</v>
      </c>
      <c r="O5" s="32" t="s">
        <v>18</v>
      </c>
      <c r="P5" s="34" t="s">
        <v>43</v>
      </c>
      <c r="Q5" s="34" t="s">
        <v>47</v>
      </c>
    </row>
    <row r="6" spans="1:62" s="46" customFormat="1" ht="12.75" outlineLevel="1">
      <c r="A6" s="47"/>
      <c r="B6" s="47"/>
      <c r="C6" s="6">
        <v>1</v>
      </c>
      <c r="D6" s="96" t="s">
        <v>8</v>
      </c>
      <c r="E6" s="42">
        <v>89</v>
      </c>
      <c r="F6" s="43">
        <v>406</v>
      </c>
      <c r="G6" s="44"/>
      <c r="H6" s="44"/>
      <c r="I6" s="24">
        <f aca="true" t="shared" si="0" ref="I6:I41">G6*H6</f>
        <v>0</v>
      </c>
      <c r="J6" s="8">
        <f aca="true" t="shared" si="1" ref="J6:J42">I6*F6</f>
        <v>0</v>
      </c>
      <c r="K6" s="45"/>
      <c r="L6" s="10">
        <f aca="true" t="shared" si="2" ref="L6:L42">(N6+P6)</f>
        <v>0</v>
      </c>
      <c r="M6" s="48"/>
      <c r="N6" s="36">
        <f aca="true" t="shared" si="3" ref="N6:N41">(J6+O6)</f>
        <v>0</v>
      </c>
      <c r="O6" s="33">
        <f aca="true" t="shared" si="4" ref="O6:O42">K6*65</f>
        <v>0</v>
      </c>
      <c r="P6" s="40">
        <f>N6*0.2</f>
        <v>0</v>
      </c>
      <c r="Q6" s="40">
        <f aca="true" t="shared" si="5" ref="Q6:Q42">N6*0.1</f>
        <v>0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3:17" ht="12.75" outlineLevel="1">
      <c r="C7" s="6">
        <v>2</v>
      </c>
      <c r="D7" s="5" t="s">
        <v>52</v>
      </c>
      <c r="E7" s="6">
        <v>89</v>
      </c>
      <c r="F7" s="7">
        <v>462</v>
      </c>
      <c r="G7" s="44"/>
      <c r="H7" s="44"/>
      <c r="I7" s="24">
        <f t="shared" si="0"/>
        <v>0</v>
      </c>
      <c r="J7" s="8">
        <f t="shared" si="1"/>
        <v>0</v>
      </c>
      <c r="K7" s="45"/>
      <c r="L7" s="10">
        <f t="shared" si="2"/>
        <v>0</v>
      </c>
      <c r="M7" s="20"/>
      <c r="N7" s="36">
        <f t="shared" si="3"/>
        <v>0</v>
      </c>
      <c r="O7" s="33">
        <f t="shared" si="4"/>
        <v>0</v>
      </c>
      <c r="P7" s="40">
        <f>N7*0.25</f>
        <v>0</v>
      </c>
      <c r="Q7" s="40">
        <f t="shared" si="5"/>
        <v>0</v>
      </c>
    </row>
    <row r="8" spans="3:17" ht="12.75" outlineLevel="1">
      <c r="C8" s="6">
        <v>3</v>
      </c>
      <c r="D8" s="96" t="s">
        <v>53</v>
      </c>
      <c r="E8" s="6">
        <v>89</v>
      </c>
      <c r="F8" s="7">
        <v>406</v>
      </c>
      <c r="G8" s="25"/>
      <c r="H8" s="25"/>
      <c r="I8" s="24">
        <f>G8*H8</f>
        <v>0</v>
      </c>
      <c r="J8" s="8">
        <f>I8*F8</f>
        <v>0</v>
      </c>
      <c r="K8" s="45"/>
      <c r="L8" s="10">
        <f>(N8+P8)</f>
        <v>0</v>
      </c>
      <c r="M8" s="20"/>
      <c r="N8" s="36">
        <f>(J8+O8)</f>
        <v>0</v>
      </c>
      <c r="O8" s="33">
        <f>K8*65</f>
        <v>0</v>
      </c>
      <c r="P8" s="40">
        <f>N8*0.25</f>
        <v>0</v>
      </c>
      <c r="Q8" s="40">
        <f t="shared" si="5"/>
        <v>0</v>
      </c>
    </row>
    <row r="9" spans="3:17" ht="12.75" outlineLevel="1">
      <c r="C9" s="6">
        <v>4</v>
      </c>
      <c r="D9" s="5" t="s">
        <v>54</v>
      </c>
      <c r="E9" s="6">
        <v>89</v>
      </c>
      <c r="F9" s="7">
        <v>504</v>
      </c>
      <c r="G9" s="25"/>
      <c r="H9" s="25"/>
      <c r="I9" s="24">
        <f>G9*H9</f>
        <v>0</v>
      </c>
      <c r="J9" s="8">
        <f>I9*F9</f>
        <v>0</v>
      </c>
      <c r="K9" s="45"/>
      <c r="L9" s="10">
        <f>(N9+P9)</f>
        <v>0</v>
      </c>
      <c r="M9" s="20"/>
      <c r="N9" s="36">
        <f>(J9+O9)</f>
        <v>0</v>
      </c>
      <c r="O9" s="33">
        <f>K9*65</f>
        <v>0</v>
      </c>
      <c r="P9" s="40">
        <f>N9*0.25</f>
        <v>0</v>
      </c>
      <c r="Q9" s="40">
        <f>N9*0.1</f>
        <v>0</v>
      </c>
    </row>
    <row r="10" spans="3:17" ht="12.75" outlineLevel="1">
      <c r="C10" s="6">
        <v>5</v>
      </c>
      <c r="D10" s="5" t="s">
        <v>55</v>
      </c>
      <c r="E10" s="6">
        <v>89</v>
      </c>
      <c r="F10" s="7">
        <v>504</v>
      </c>
      <c r="G10" s="25"/>
      <c r="H10" s="25"/>
      <c r="I10" s="24">
        <f t="shared" si="0"/>
        <v>0</v>
      </c>
      <c r="J10" s="8">
        <f t="shared" si="1"/>
        <v>0</v>
      </c>
      <c r="K10" s="9"/>
      <c r="L10" s="10">
        <f t="shared" si="2"/>
        <v>0</v>
      </c>
      <c r="M10" s="20"/>
      <c r="N10" s="36">
        <f t="shared" si="3"/>
        <v>0</v>
      </c>
      <c r="O10" s="33">
        <f t="shared" si="4"/>
        <v>0</v>
      </c>
      <c r="P10" s="40">
        <f>N10*0.2</f>
        <v>0</v>
      </c>
      <c r="Q10" s="40">
        <f t="shared" si="5"/>
        <v>0</v>
      </c>
    </row>
    <row r="11" spans="3:17" ht="12.75" outlineLevel="1">
      <c r="C11" s="6">
        <v>6</v>
      </c>
      <c r="D11" s="96" t="s">
        <v>9</v>
      </c>
      <c r="E11" s="6">
        <v>89</v>
      </c>
      <c r="F11" s="7">
        <v>420</v>
      </c>
      <c r="G11" s="44"/>
      <c r="H11" s="44"/>
      <c r="I11" s="24">
        <f t="shared" si="0"/>
        <v>0</v>
      </c>
      <c r="J11" s="8">
        <f t="shared" si="1"/>
        <v>0</v>
      </c>
      <c r="K11" s="9"/>
      <c r="L11" s="10">
        <f t="shared" si="2"/>
        <v>0</v>
      </c>
      <c r="M11" s="19"/>
      <c r="N11" s="36">
        <f t="shared" si="3"/>
        <v>0</v>
      </c>
      <c r="O11" s="33">
        <f t="shared" si="4"/>
        <v>0</v>
      </c>
      <c r="P11" s="40">
        <f>N11*0.25</f>
        <v>0</v>
      </c>
      <c r="Q11" s="40">
        <f t="shared" si="5"/>
        <v>0</v>
      </c>
    </row>
    <row r="12" spans="3:17" ht="12.75" outlineLevel="1">
      <c r="C12" s="6">
        <v>7</v>
      </c>
      <c r="D12" s="5" t="s">
        <v>56</v>
      </c>
      <c r="E12" s="6">
        <v>89</v>
      </c>
      <c r="F12" s="7">
        <v>518</v>
      </c>
      <c r="G12" s="25"/>
      <c r="H12" s="25"/>
      <c r="I12" s="24">
        <f t="shared" si="0"/>
        <v>0</v>
      </c>
      <c r="J12" s="8">
        <f t="shared" si="1"/>
        <v>0</v>
      </c>
      <c r="K12" s="9"/>
      <c r="L12" s="10">
        <f t="shared" si="2"/>
        <v>0</v>
      </c>
      <c r="M12" s="20"/>
      <c r="N12" s="36">
        <f t="shared" si="3"/>
        <v>0</v>
      </c>
      <c r="O12" s="33">
        <f t="shared" si="4"/>
        <v>0</v>
      </c>
      <c r="P12" s="40">
        <f aca="true" t="shared" si="6" ref="P12:P42">N12*0.2</f>
        <v>0</v>
      </c>
      <c r="Q12" s="40">
        <f t="shared" si="5"/>
        <v>0</v>
      </c>
    </row>
    <row r="13" spans="3:17" ht="12.75" outlineLevel="1">
      <c r="C13" s="6">
        <v>8</v>
      </c>
      <c r="D13" s="5" t="s">
        <v>57</v>
      </c>
      <c r="E13" s="6">
        <v>89</v>
      </c>
      <c r="F13" s="7">
        <v>532</v>
      </c>
      <c r="G13" s="25"/>
      <c r="H13" s="25"/>
      <c r="I13" s="24">
        <f t="shared" si="0"/>
        <v>0</v>
      </c>
      <c r="J13" s="8">
        <f t="shared" si="1"/>
        <v>0</v>
      </c>
      <c r="K13" s="9"/>
      <c r="L13" s="10">
        <f t="shared" si="2"/>
        <v>0</v>
      </c>
      <c r="M13" s="20"/>
      <c r="N13" s="36">
        <f t="shared" si="3"/>
        <v>0</v>
      </c>
      <c r="O13" s="33">
        <f t="shared" si="4"/>
        <v>0</v>
      </c>
      <c r="P13" s="40">
        <f t="shared" si="6"/>
        <v>0</v>
      </c>
      <c r="Q13" s="40">
        <f t="shared" si="5"/>
        <v>0</v>
      </c>
    </row>
    <row r="14" spans="3:17" ht="12.75" outlineLevel="1">
      <c r="C14" s="6">
        <v>9</v>
      </c>
      <c r="D14" s="96" t="s">
        <v>49</v>
      </c>
      <c r="E14" s="6">
        <v>89</v>
      </c>
      <c r="F14" s="7">
        <v>644</v>
      </c>
      <c r="G14" s="25"/>
      <c r="H14" s="25"/>
      <c r="I14" s="24">
        <f>G14*H14</f>
        <v>0</v>
      </c>
      <c r="J14" s="8">
        <f>I14*F14</f>
        <v>0</v>
      </c>
      <c r="K14" s="9"/>
      <c r="L14" s="10">
        <f>(N14+P14)</f>
        <v>0</v>
      </c>
      <c r="M14" s="20"/>
      <c r="N14" s="36">
        <f>(J14+O14)</f>
        <v>0</v>
      </c>
      <c r="O14" s="33">
        <f>K14*65</f>
        <v>0</v>
      </c>
      <c r="P14" s="40">
        <f>N14*0.2</f>
        <v>0</v>
      </c>
      <c r="Q14" s="40">
        <f>N14*0.1</f>
        <v>0</v>
      </c>
    </row>
    <row r="15" spans="3:17" ht="12.75" outlineLevel="1">
      <c r="C15" s="6">
        <v>10</v>
      </c>
      <c r="D15" s="96" t="s">
        <v>48</v>
      </c>
      <c r="E15" s="6">
        <v>89</v>
      </c>
      <c r="F15" s="7">
        <v>490</v>
      </c>
      <c r="G15" s="25"/>
      <c r="H15" s="25"/>
      <c r="I15" s="24">
        <f>G15*H15</f>
        <v>0</v>
      </c>
      <c r="J15" s="8">
        <f>I15*F15</f>
        <v>0</v>
      </c>
      <c r="K15" s="9"/>
      <c r="L15" s="10">
        <f>(N15+P15)</f>
        <v>0</v>
      </c>
      <c r="M15" s="20"/>
      <c r="N15" s="36">
        <f>(J15+O15)</f>
        <v>0</v>
      </c>
      <c r="O15" s="33">
        <f>K15*65</f>
        <v>0</v>
      </c>
      <c r="P15" s="40">
        <f>N15*0.2</f>
        <v>0</v>
      </c>
      <c r="Q15" s="40">
        <f>N15*0.1</f>
        <v>0</v>
      </c>
    </row>
    <row r="16" spans="3:17" ht="12.75" outlineLevel="1">
      <c r="C16" s="6">
        <v>11</v>
      </c>
      <c r="D16" s="96" t="s">
        <v>50</v>
      </c>
      <c r="E16" s="6">
        <v>89</v>
      </c>
      <c r="F16" s="7">
        <v>574</v>
      </c>
      <c r="G16" s="25"/>
      <c r="H16" s="25"/>
      <c r="I16" s="24">
        <f>G16*H16</f>
        <v>0</v>
      </c>
      <c r="J16" s="8">
        <f>I16*F16</f>
        <v>0</v>
      </c>
      <c r="K16" s="9"/>
      <c r="L16" s="10">
        <f>(N16+P16)</f>
        <v>0</v>
      </c>
      <c r="M16" s="20"/>
      <c r="N16" s="36">
        <f>(J16+O16)</f>
        <v>0</v>
      </c>
      <c r="O16" s="33">
        <f>K16*65</f>
        <v>0</v>
      </c>
      <c r="P16" s="40">
        <f>N16*0.2</f>
        <v>0</v>
      </c>
      <c r="Q16" s="40">
        <f>N16*0.1</f>
        <v>0</v>
      </c>
    </row>
    <row r="17" spans="3:17" ht="12.75" outlineLevel="1">
      <c r="C17" s="6">
        <v>12</v>
      </c>
      <c r="D17" s="5" t="s">
        <v>58</v>
      </c>
      <c r="E17" s="6">
        <v>89</v>
      </c>
      <c r="F17" s="7">
        <v>532</v>
      </c>
      <c r="G17" s="25"/>
      <c r="H17" s="25"/>
      <c r="I17" s="24">
        <f>G17*H17</f>
        <v>0</v>
      </c>
      <c r="J17" s="8">
        <f>I17*F17</f>
        <v>0</v>
      </c>
      <c r="K17" s="9"/>
      <c r="L17" s="10">
        <f>(N17+P17)</f>
        <v>0</v>
      </c>
      <c r="M17" s="20"/>
      <c r="N17" s="36">
        <f>(J17+O17)</f>
        <v>0</v>
      </c>
      <c r="O17" s="33">
        <f>K17*65</f>
        <v>0</v>
      </c>
      <c r="P17" s="40">
        <f>N17*0.2</f>
        <v>0</v>
      </c>
      <c r="Q17" s="40">
        <f>N17*0.1</f>
        <v>0</v>
      </c>
    </row>
    <row r="18" spans="3:17" ht="12.75" outlineLevel="1">
      <c r="C18" s="6">
        <v>13</v>
      </c>
      <c r="D18" s="5" t="s">
        <v>59</v>
      </c>
      <c r="E18" s="6">
        <v>89</v>
      </c>
      <c r="F18" s="7">
        <v>396</v>
      </c>
      <c r="G18" s="25"/>
      <c r="H18" s="25"/>
      <c r="I18" s="24">
        <f t="shared" si="0"/>
        <v>0</v>
      </c>
      <c r="J18" s="8">
        <f t="shared" si="1"/>
        <v>0</v>
      </c>
      <c r="K18" s="9"/>
      <c r="L18" s="10">
        <f t="shared" si="2"/>
        <v>0</v>
      </c>
      <c r="M18" s="20"/>
      <c r="N18" s="36">
        <f t="shared" si="3"/>
        <v>0</v>
      </c>
      <c r="O18" s="33">
        <f t="shared" si="4"/>
        <v>0</v>
      </c>
      <c r="P18" s="40">
        <f t="shared" si="6"/>
        <v>0</v>
      </c>
      <c r="Q18" s="40">
        <f t="shared" si="5"/>
        <v>0</v>
      </c>
    </row>
    <row r="19" spans="3:17" ht="12.75">
      <c r="C19" s="6">
        <v>14</v>
      </c>
      <c r="D19" s="5" t="s">
        <v>60</v>
      </c>
      <c r="E19" s="6">
        <v>89</v>
      </c>
      <c r="F19" s="7">
        <v>560</v>
      </c>
      <c r="G19" s="25"/>
      <c r="H19" s="25"/>
      <c r="I19" s="24">
        <f t="shared" si="0"/>
        <v>0</v>
      </c>
      <c r="J19" s="8">
        <f t="shared" si="1"/>
        <v>0</v>
      </c>
      <c r="K19" s="9"/>
      <c r="L19" s="10">
        <f t="shared" si="2"/>
        <v>0</v>
      </c>
      <c r="M19" s="20"/>
      <c r="N19" s="36">
        <f t="shared" si="3"/>
        <v>0</v>
      </c>
      <c r="O19" s="33">
        <f t="shared" si="4"/>
        <v>0</v>
      </c>
      <c r="P19" s="40">
        <f t="shared" si="6"/>
        <v>0</v>
      </c>
      <c r="Q19" s="40">
        <f t="shared" si="5"/>
        <v>0</v>
      </c>
    </row>
    <row r="20" spans="3:17" ht="12.75">
      <c r="C20" s="6">
        <v>15</v>
      </c>
      <c r="D20" s="5" t="s">
        <v>61</v>
      </c>
      <c r="E20" s="6">
        <v>89</v>
      </c>
      <c r="F20" s="7">
        <v>574</v>
      </c>
      <c r="G20" s="25"/>
      <c r="H20" s="25"/>
      <c r="I20" s="24">
        <f t="shared" si="0"/>
        <v>0</v>
      </c>
      <c r="J20" s="8">
        <f t="shared" si="1"/>
        <v>0</v>
      </c>
      <c r="K20" s="9"/>
      <c r="L20" s="10">
        <f t="shared" si="2"/>
        <v>0</v>
      </c>
      <c r="M20" s="20"/>
      <c r="N20" s="36">
        <f t="shared" si="3"/>
        <v>0</v>
      </c>
      <c r="O20" s="33">
        <f t="shared" si="4"/>
        <v>0</v>
      </c>
      <c r="P20" s="40">
        <f t="shared" si="6"/>
        <v>0</v>
      </c>
      <c r="Q20" s="40">
        <f t="shared" si="5"/>
        <v>0</v>
      </c>
    </row>
    <row r="21" spans="3:17" ht="12.75">
      <c r="C21" s="6">
        <v>16</v>
      </c>
      <c r="D21" s="5" t="s">
        <v>62</v>
      </c>
      <c r="E21" s="6">
        <v>89</v>
      </c>
      <c r="F21" s="7">
        <v>588</v>
      </c>
      <c r="G21" s="25"/>
      <c r="H21" s="25"/>
      <c r="I21" s="24">
        <f t="shared" si="0"/>
        <v>0</v>
      </c>
      <c r="J21" s="8">
        <f t="shared" si="1"/>
        <v>0</v>
      </c>
      <c r="K21" s="9"/>
      <c r="L21" s="10">
        <f t="shared" si="2"/>
        <v>0</v>
      </c>
      <c r="M21" s="20"/>
      <c r="N21" s="36">
        <f t="shared" si="3"/>
        <v>0</v>
      </c>
      <c r="O21" s="33">
        <f t="shared" si="4"/>
        <v>0</v>
      </c>
      <c r="P21" s="40">
        <f t="shared" si="6"/>
        <v>0</v>
      </c>
      <c r="Q21" s="40">
        <v>0</v>
      </c>
    </row>
    <row r="22" spans="3:17" ht="12.75">
      <c r="C22" s="6">
        <v>17</v>
      </c>
      <c r="D22" s="5" t="s">
        <v>63</v>
      </c>
      <c r="E22" s="6">
        <v>89</v>
      </c>
      <c r="F22" s="7">
        <v>602</v>
      </c>
      <c r="G22" s="25"/>
      <c r="H22" s="25"/>
      <c r="I22" s="24">
        <f t="shared" si="0"/>
        <v>0</v>
      </c>
      <c r="J22" s="8">
        <f t="shared" si="1"/>
        <v>0</v>
      </c>
      <c r="K22" s="9"/>
      <c r="L22" s="10">
        <f t="shared" si="2"/>
        <v>0</v>
      </c>
      <c r="M22" s="20"/>
      <c r="N22" s="36">
        <f t="shared" si="3"/>
        <v>0</v>
      </c>
      <c r="O22" s="33">
        <f t="shared" si="4"/>
        <v>0</v>
      </c>
      <c r="P22" s="40">
        <f t="shared" si="6"/>
        <v>0</v>
      </c>
      <c r="Q22" s="40">
        <f t="shared" si="5"/>
        <v>0</v>
      </c>
    </row>
    <row r="23" spans="3:17" ht="12.75">
      <c r="C23" s="6">
        <v>18</v>
      </c>
      <c r="D23" s="5" t="s">
        <v>64</v>
      </c>
      <c r="E23" s="6">
        <v>89</v>
      </c>
      <c r="F23" s="7">
        <v>602</v>
      </c>
      <c r="G23" s="25"/>
      <c r="H23" s="25"/>
      <c r="I23" s="24">
        <f t="shared" si="0"/>
        <v>0</v>
      </c>
      <c r="J23" s="8">
        <f t="shared" si="1"/>
        <v>0</v>
      </c>
      <c r="K23" s="9"/>
      <c r="L23" s="10">
        <f t="shared" si="2"/>
        <v>0</v>
      </c>
      <c r="M23" s="20"/>
      <c r="N23" s="36">
        <f t="shared" si="3"/>
        <v>0</v>
      </c>
      <c r="O23" s="33">
        <f t="shared" si="4"/>
        <v>0</v>
      </c>
      <c r="P23" s="40">
        <f t="shared" si="6"/>
        <v>0</v>
      </c>
      <c r="Q23" s="40">
        <v>0</v>
      </c>
    </row>
    <row r="24" spans="3:17" ht="13.5" customHeight="1" outlineLevel="1">
      <c r="C24" s="6">
        <v>19</v>
      </c>
      <c r="D24" s="5" t="s">
        <v>65</v>
      </c>
      <c r="E24" s="6">
        <v>89</v>
      </c>
      <c r="F24" s="7">
        <v>602</v>
      </c>
      <c r="G24" s="25"/>
      <c r="H24" s="25"/>
      <c r="I24" s="24">
        <f t="shared" si="0"/>
        <v>0</v>
      </c>
      <c r="J24" s="8">
        <f t="shared" si="1"/>
        <v>0</v>
      </c>
      <c r="K24" s="9"/>
      <c r="L24" s="10">
        <f t="shared" si="2"/>
        <v>0</v>
      </c>
      <c r="M24" s="20"/>
      <c r="N24" s="36">
        <f t="shared" si="3"/>
        <v>0</v>
      </c>
      <c r="O24" s="33">
        <f t="shared" si="4"/>
        <v>0</v>
      </c>
      <c r="P24" s="40">
        <f t="shared" si="6"/>
        <v>0</v>
      </c>
      <c r="Q24" s="40">
        <f t="shared" si="5"/>
        <v>0</v>
      </c>
    </row>
    <row r="25" spans="3:17" ht="13.5" customHeight="1" outlineLevel="1">
      <c r="C25" s="6">
        <v>20</v>
      </c>
      <c r="D25" s="5" t="s">
        <v>66</v>
      </c>
      <c r="E25" s="6">
        <v>89</v>
      </c>
      <c r="F25" s="7">
        <v>616</v>
      </c>
      <c r="G25" s="25"/>
      <c r="H25" s="25"/>
      <c r="I25" s="24">
        <f t="shared" si="0"/>
        <v>0</v>
      </c>
      <c r="J25" s="8">
        <f t="shared" si="1"/>
        <v>0</v>
      </c>
      <c r="K25" s="9"/>
      <c r="L25" s="10">
        <f t="shared" si="2"/>
        <v>0</v>
      </c>
      <c r="M25" s="20"/>
      <c r="N25" s="36">
        <f t="shared" si="3"/>
        <v>0</v>
      </c>
      <c r="O25" s="33">
        <f t="shared" si="4"/>
        <v>0</v>
      </c>
      <c r="P25" s="40">
        <f t="shared" si="6"/>
        <v>0</v>
      </c>
      <c r="Q25" s="40">
        <f t="shared" si="5"/>
        <v>0</v>
      </c>
    </row>
    <row r="26" spans="3:17" ht="12.75" outlineLevel="1">
      <c r="C26" s="6">
        <v>21</v>
      </c>
      <c r="D26" s="5" t="s">
        <v>67</v>
      </c>
      <c r="E26" s="6">
        <v>89</v>
      </c>
      <c r="F26" s="7">
        <v>616</v>
      </c>
      <c r="G26" s="25"/>
      <c r="H26" s="25"/>
      <c r="I26" s="24">
        <f t="shared" si="0"/>
        <v>0</v>
      </c>
      <c r="J26" s="8">
        <f t="shared" si="1"/>
        <v>0</v>
      </c>
      <c r="K26" s="9"/>
      <c r="L26" s="10">
        <f t="shared" si="2"/>
        <v>0</v>
      </c>
      <c r="M26" s="20"/>
      <c r="N26" s="36">
        <f t="shared" si="3"/>
        <v>0</v>
      </c>
      <c r="O26" s="33">
        <f t="shared" si="4"/>
        <v>0</v>
      </c>
      <c r="P26" s="40">
        <f t="shared" si="6"/>
        <v>0</v>
      </c>
      <c r="Q26" s="40">
        <f t="shared" si="5"/>
        <v>0</v>
      </c>
    </row>
    <row r="27" spans="3:17" ht="12.75" outlineLevel="1">
      <c r="C27" s="6">
        <v>22</v>
      </c>
      <c r="D27" s="5" t="s">
        <v>68</v>
      </c>
      <c r="E27" s="6">
        <v>89</v>
      </c>
      <c r="F27" s="7">
        <v>630</v>
      </c>
      <c r="G27" s="25"/>
      <c r="H27" s="25"/>
      <c r="I27" s="24">
        <f t="shared" si="0"/>
        <v>0</v>
      </c>
      <c r="J27" s="8">
        <f t="shared" si="1"/>
        <v>0</v>
      </c>
      <c r="K27" s="9"/>
      <c r="L27" s="10">
        <f t="shared" si="2"/>
        <v>0</v>
      </c>
      <c r="M27" s="20"/>
      <c r="N27" s="36">
        <f t="shared" si="3"/>
        <v>0</v>
      </c>
      <c r="O27" s="33">
        <f t="shared" si="4"/>
        <v>0</v>
      </c>
      <c r="P27" s="40">
        <f t="shared" si="6"/>
        <v>0</v>
      </c>
      <c r="Q27" s="40">
        <f t="shared" si="5"/>
        <v>0</v>
      </c>
    </row>
    <row r="28" spans="3:17" ht="12.75" outlineLevel="1">
      <c r="C28" s="6">
        <v>23</v>
      </c>
      <c r="D28" s="5" t="s">
        <v>69</v>
      </c>
      <c r="E28" s="6">
        <v>89</v>
      </c>
      <c r="F28" s="7">
        <v>658</v>
      </c>
      <c r="G28" s="25"/>
      <c r="H28" s="25"/>
      <c r="I28" s="24">
        <f t="shared" si="0"/>
        <v>0</v>
      </c>
      <c r="J28" s="8">
        <f t="shared" si="1"/>
        <v>0</v>
      </c>
      <c r="K28" s="9"/>
      <c r="L28" s="10">
        <f t="shared" si="2"/>
        <v>0</v>
      </c>
      <c r="M28" s="20"/>
      <c r="N28" s="36">
        <f t="shared" si="3"/>
        <v>0</v>
      </c>
      <c r="O28" s="33">
        <f t="shared" si="4"/>
        <v>0</v>
      </c>
      <c r="P28" s="40">
        <f t="shared" si="6"/>
        <v>0</v>
      </c>
      <c r="Q28" s="40">
        <f t="shared" si="5"/>
        <v>0</v>
      </c>
    </row>
    <row r="29" spans="3:17" ht="12.75" outlineLevel="1">
      <c r="C29" s="6">
        <v>24</v>
      </c>
      <c r="D29" s="5" t="s">
        <v>70</v>
      </c>
      <c r="E29" s="6">
        <v>89</v>
      </c>
      <c r="F29" s="7">
        <v>672</v>
      </c>
      <c r="G29" s="25"/>
      <c r="H29" s="25"/>
      <c r="I29" s="24">
        <f t="shared" si="0"/>
        <v>0</v>
      </c>
      <c r="J29" s="8">
        <f t="shared" si="1"/>
        <v>0</v>
      </c>
      <c r="K29" s="9"/>
      <c r="L29" s="10">
        <f t="shared" si="2"/>
        <v>0</v>
      </c>
      <c r="M29" s="20"/>
      <c r="N29" s="36">
        <f t="shared" si="3"/>
        <v>0</v>
      </c>
      <c r="O29" s="33">
        <f t="shared" si="4"/>
        <v>0</v>
      </c>
      <c r="P29" s="40">
        <f t="shared" si="6"/>
        <v>0</v>
      </c>
      <c r="Q29" s="40">
        <f t="shared" si="5"/>
        <v>0</v>
      </c>
    </row>
    <row r="30" spans="3:17" ht="12.75" outlineLevel="1">
      <c r="C30" s="6">
        <v>25</v>
      </c>
      <c r="D30" s="5" t="s">
        <v>71</v>
      </c>
      <c r="E30" s="6">
        <v>89</v>
      </c>
      <c r="F30" s="7">
        <v>700</v>
      </c>
      <c r="G30" s="25"/>
      <c r="H30" s="25"/>
      <c r="I30" s="24">
        <f t="shared" si="0"/>
        <v>0</v>
      </c>
      <c r="J30" s="8">
        <f t="shared" si="1"/>
        <v>0</v>
      </c>
      <c r="K30" s="9"/>
      <c r="L30" s="10">
        <f t="shared" si="2"/>
        <v>0</v>
      </c>
      <c r="M30" s="20"/>
      <c r="N30" s="36">
        <f t="shared" si="3"/>
        <v>0</v>
      </c>
      <c r="O30" s="33">
        <f t="shared" si="4"/>
        <v>0</v>
      </c>
      <c r="P30" s="40">
        <f t="shared" si="6"/>
        <v>0</v>
      </c>
      <c r="Q30" s="40">
        <f t="shared" si="5"/>
        <v>0</v>
      </c>
    </row>
    <row r="31" spans="3:17" ht="12.75" outlineLevel="1">
      <c r="C31" s="6">
        <v>26</v>
      </c>
      <c r="D31" s="5" t="s">
        <v>72</v>
      </c>
      <c r="E31" s="6">
        <v>89</v>
      </c>
      <c r="F31" s="7">
        <v>742</v>
      </c>
      <c r="G31" s="25"/>
      <c r="H31" s="25"/>
      <c r="I31" s="24">
        <f t="shared" si="0"/>
        <v>0</v>
      </c>
      <c r="J31" s="8">
        <f t="shared" si="1"/>
        <v>0</v>
      </c>
      <c r="K31" s="9"/>
      <c r="L31" s="10">
        <f t="shared" si="2"/>
        <v>0</v>
      </c>
      <c r="M31" s="20"/>
      <c r="N31" s="36">
        <f t="shared" si="3"/>
        <v>0</v>
      </c>
      <c r="O31" s="33">
        <f t="shared" si="4"/>
        <v>0</v>
      </c>
      <c r="P31" s="40">
        <f t="shared" si="6"/>
        <v>0</v>
      </c>
      <c r="Q31" s="40">
        <f t="shared" si="5"/>
        <v>0</v>
      </c>
    </row>
    <row r="32" spans="3:17" ht="12.75" outlineLevel="1">
      <c r="C32" s="6">
        <v>27</v>
      </c>
      <c r="D32" s="5" t="s">
        <v>73</v>
      </c>
      <c r="E32" s="6">
        <v>89</v>
      </c>
      <c r="F32" s="7">
        <v>840</v>
      </c>
      <c r="G32" s="25"/>
      <c r="H32" s="25"/>
      <c r="I32" s="24">
        <f t="shared" si="0"/>
        <v>0</v>
      </c>
      <c r="J32" s="8">
        <f t="shared" si="1"/>
        <v>0</v>
      </c>
      <c r="K32" s="9"/>
      <c r="L32" s="10">
        <f t="shared" si="2"/>
        <v>0</v>
      </c>
      <c r="M32" s="20"/>
      <c r="N32" s="36">
        <f t="shared" si="3"/>
        <v>0</v>
      </c>
      <c r="O32" s="33">
        <f t="shared" si="4"/>
        <v>0</v>
      </c>
      <c r="P32" s="40">
        <f t="shared" si="6"/>
        <v>0</v>
      </c>
      <c r="Q32" s="40">
        <f t="shared" si="5"/>
        <v>0</v>
      </c>
    </row>
    <row r="33" spans="3:17" ht="12.75">
      <c r="C33" s="6">
        <v>28</v>
      </c>
      <c r="D33" s="5" t="s">
        <v>74</v>
      </c>
      <c r="E33" s="6">
        <v>89</v>
      </c>
      <c r="F33" s="7">
        <v>854</v>
      </c>
      <c r="G33" s="25"/>
      <c r="H33" s="25"/>
      <c r="I33" s="24">
        <f t="shared" si="0"/>
        <v>0</v>
      </c>
      <c r="J33" s="8">
        <f t="shared" si="1"/>
        <v>0</v>
      </c>
      <c r="K33" s="9"/>
      <c r="L33" s="10">
        <f t="shared" si="2"/>
        <v>0</v>
      </c>
      <c r="M33" s="20"/>
      <c r="N33" s="36">
        <f t="shared" si="3"/>
        <v>0</v>
      </c>
      <c r="O33" s="33">
        <f t="shared" si="4"/>
        <v>0</v>
      </c>
      <c r="P33" s="40">
        <f t="shared" si="6"/>
        <v>0</v>
      </c>
      <c r="Q33" s="40">
        <f t="shared" si="5"/>
        <v>0</v>
      </c>
    </row>
    <row r="34" spans="3:17" ht="12.75" outlineLevel="1">
      <c r="C34" s="6">
        <v>29</v>
      </c>
      <c r="D34" s="5" t="s">
        <v>75</v>
      </c>
      <c r="E34" s="6">
        <v>89</v>
      </c>
      <c r="F34" s="7">
        <v>868</v>
      </c>
      <c r="G34" s="25"/>
      <c r="H34" s="25"/>
      <c r="I34" s="24">
        <f t="shared" si="0"/>
        <v>0</v>
      </c>
      <c r="J34" s="8">
        <f t="shared" si="1"/>
        <v>0</v>
      </c>
      <c r="K34" s="9"/>
      <c r="L34" s="10">
        <f t="shared" si="2"/>
        <v>0</v>
      </c>
      <c r="M34" s="20"/>
      <c r="N34" s="36">
        <f t="shared" si="3"/>
        <v>0</v>
      </c>
      <c r="O34" s="33">
        <f t="shared" si="4"/>
        <v>0</v>
      </c>
      <c r="P34" s="40">
        <f t="shared" si="6"/>
        <v>0</v>
      </c>
      <c r="Q34" s="40">
        <f t="shared" si="5"/>
        <v>0</v>
      </c>
    </row>
    <row r="35" spans="3:17" ht="12.75" outlineLevel="1">
      <c r="C35" s="6">
        <v>30</v>
      </c>
      <c r="D35" s="5" t="s">
        <v>76</v>
      </c>
      <c r="E35" s="6">
        <v>89</v>
      </c>
      <c r="F35" s="7">
        <v>910</v>
      </c>
      <c r="G35" s="25"/>
      <c r="H35" s="25"/>
      <c r="I35" s="24">
        <f t="shared" si="0"/>
        <v>0</v>
      </c>
      <c r="J35" s="8">
        <f t="shared" si="1"/>
        <v>0</v>
      </c>
      <c r="K35" s="9"/>
      <c r="L35" s="10">
        <f t="shared" si="2"/>
        <v>0</v>
      </c>
      <c r="M35" s="20"/>
      <c r="N35" s="36">
        <f t="shared" si="3"/>
        <v>0</v>
      </c>
      <c r="O35" s="33">
        <f t="shared" si="4"/>
        <v>0</v>
      </c>
      <c r="P35" s="40">
        <f t="shared" si="6"/>
        <v>0</v>
      </c>
      <c r="Q35" s="40">
        <f t="shared" si="5"/>
        <v>0</v>
      </c>
    </row>
    <row r="36" spans="3:17" ht="12.75" outlineLevel="1">
      <c r="C36" s="6">
        <v>31</v>
      </c>
      <c r="D36" s="5" t="s">
        <v>77</v>
      </c>
      <c r="E36" s="6">
        <v>89</v>
      </c>
      <c r="F36" s="7">
        <v>1050</v>
      </c>
      <c r="G36" s="25"/>
      <c r="H36" s="25"/>
      <c r="I36" s="24">
        <f t="shared" si="0"/>
        <v>0</v>
      </c>
      <c r="J36" s="8">
        <f t="shared" si="1"/>
        <v>0</v>
      </c>
      <c r="K36" s="9"/>
      <c r="L36" s="10">
        <f t="shared" si="2"/>
        <v>0</v>
      </c>
      <c r="M36" s="20"/>
      <c r="N36" s="36">
        <f t="shared" si="3"/>
        <v>0</v>
      </c>
      <c r="O36" s="33">
        <f t="shared" si="4"/>
        <v>0</v>
      </c>
      <c r="P36" s="40">
        <f t="shared" si="6"/>
        <v>0</v>
      </c>
      <c r="Q36" s="40">
        <f t="shared" si="5"/>
        <v>0</v>
      </c>
    </row>
    <row r="37" spans="3:17" ht="12.75" outlineLevel="1">
      <c r="C37" s="6">
        <v>32</v>
      </c>
      <c r="D37" s="5" t="s">
        <v>78</v>
      </c>
      <c r="E37" s="6">
        <v>89</v>
      </c>
      <c r="F37" s="7">
        <v>1092</v>
      </c>
      <c r="G37" s="25"/>
      <c r="H37" s="25"/>
      <c r="I37" s="24">
        <f t="shared" si="0"/>
        <v>0</v>
      </c>
      <c r="J37" s="8">
        <f t="shared" si="1"/>
        <v>0</v>
      </c>
      <c r="K37" s="9"/>
      <c r="L37" s="10">
        <f t="shared" si="2"/>
        <v>0</v>
      </c>
      <c r="M37" s="20"/>
      <c r="N37" s="36">
        <f t="shared" si="3"/>
        <v>0</v>
      </c>
      <c r="O37" s="33">
        <f t="shared" si="4"/>
        <v>0</v>
      </c>
      <c r="P37" s="40">
        <f t="shared" si="6"/>
        <v>0</v>
      </c>
      <c r="Q37" s="40">
        <f t="shared" si="5"/>
        <v>0</v>
      </c>
    </row>
    <row r="38" spans="3:17" ht="12.75" outlineLevel="1">
      <c r="C38" s="6">
        <v>33</v>
      </c>
      <c r="D38" s="5" t="s">
        <v>79</v>
      </c>
      <c r="E38" s="6">
        <v>89</v>
      </c>
      <c r="F38" s="7">
        <v>1120</v>
      </c>
      <c r="G38" s="25"/>
      <c r="H38" s="25"/>
      <c r="I38" s="24">
        <f t="shared" si="0"/>
        <v>0</v>
      </c>
      <c r="J38" s="8">
        <f t="shared" si="1"/>
        <v>0</v>
      </c>
      <c r="K38" s="9"/>
      <c r="L38" s="10">
        <f t="shared" si="2"/>
        <v>0</v>
      </c>
      <c r="M38" s="20"/>
      <c r="N38" s="36">
        <f t="shared" si="3"/>
        <v>0</v>
      </c>
      <c r="O38" s="33">
        <f t="shared" si="4"/>
        <v>0</v>
      </c>
      <c r="P38" s="40">
        <f t="shared" si="6"/>
        <v>0</v>
      </c>
      <c r="Q38" s="40">
        <f t="shared" si="5"/>
        <v>0</v>
      </c>
    </row>
    <row r="39" spans="3:17" ht="12.75" outlineLevel="1">
      <c r="C39" s="6">
        <v>34</v>
      </c>
      <c r="D39" s="5" t="s">
        <v>80</v>
      </c>
      <c r="E39" s="6">
        <v>89</v>
      </c>
      <c r="F39" s="7">
        <v>1120</v>
      </c>
      <c r="G39" s="25"/>
      <c r="H39" s="25"/>
      <c r="I39" s="24">
        <f t="shared" si="0"/>
        <v>0</v>
      </c>
      <c r="J39" s="8">
        <f t="shared" si="1"/>
        <v>0</v>
      </c>
      <c r="K39" s="9"/>
      <c r="L39" s="10">
        <f t="shared" si="2"/>
        <v>0</v>
      </c>
      <c r="M39" s="20"/>
      <c r="N39" s="36">
        <f t="shared" si="3"/>
        <v>0</v>
      </c>
      <c r="O39" s="33">
        <f t="shared" si="4"/>
        <v>0</v>
      </c>
      <c r="P39" s="40">
        <f t="shared" si="6"/>
        <v>0</v>
      </c>
      <c r="Q39" s="40">
        <f t="shared" si="5"/>
        <v>0</v>
      </c>
    </row>
    <row r="40" spans="3:17" ht="12.75" outlineLevel="1">
      <c r="C40" s="6">
        <v>35</v>
      </c>
      <c r="D40" s="5" t="s">
        <v>81</v>
      </c>
      <c r="E40" s="6">
        <v>89</v>
      </c>
      <c r="F40" s="7">
        <v>1148</v>
      </c>
      <c r="G40" s="25"/>
      <c r="H40" s="25"/>
      <c r="I40" s="24">
        <f t="shared" si="0"/>
        <v>0</v>
      </c>
      <c r="J40" s="8">
        <f t="shared" si="1"/>
        <v>0</v>
      </c>
      <c r="K40" s="9"/>
      <c r="L40" s="10">
        <f t="shared" si="2"/>
        <v>0</v>
      </c>
      <c r="M40" s="20"/>
      <c r="N40" s="36">
        <f t="shared" si="3"/>
        <v>0</v>
      </c>
      <c r="O40" s="33">
        <f t="shared" si="4"/>
        <v>0</v>
      </c>
      <c r="P40" s="40">
        <f t="shared" si="6"/>
        <v>0</v>
      </c>
      <c r="Q40" s="40">
        <f t="shared" si="5"/>
        <v>0</v>
      </c>
    </row>
    <row r="41" spans="3:17" ht="12.75" outlineLevel="1">
      <c r="C41" s="6">
        <v>36</v>
      </c>
      <c r="D41" s="5" t="s">
        <v>82</v>
      </c>
      <c r="E41" s="6">
        <v>89</v>
      </c>
      <c r="F41" s="7">
        <v>1232</v>
      </c>
      <c r="G41" s="25"/>
      <c r="H41" s="25"/>
      <c r="I41" s="24">
        <f t="shared" si="0"/>
        <v>0</v>
      </c>
      <c r="J41" s="8">
        <f t="shared" si="1"/>
        <v>0</v>
      </c>
      <c r="K41" s="9"/>
      <c r="L41" s="10">
        <f t="shared" si="2"/>
        <v>0</v>
      </c>
      <c r="M41" s="20"/>
      <c r="N41" s="36">
        <f t="shared" si="3"/>
        <v>0</v>
      </c>
      <c r="O41" s="33">
        <f t="shared" si="4"/>
        <v>0</v>
      </c>
      <c r="P41" s="40">
        <f t="shared" si="6"/>
        <v>0</v>
      </c>
      <c r="Q41" s="40">
        <f t="shared" si="5"/>
        <v>0</v>
      </c>
    </row>
    <row r="42" spans="3:17" ht="12.75" outlineLevel="1">
      <c r="C42" s="6">
        <v>37</v>
      </c>
      <c r="D42" s="5" t="s">
        <v>83</v>
      </c>
      <c r="E42" s="6">
        <v>89</v>
      </c>
      <c r="F42" s="7">
        <v>1400</v>
      </c>
      <c r="G42" s="25"/>
      <c r="H42" s="25"/>
      <c r="I42" s="24">
        <v>0</v>
      </c>
      <c r="J42" s="8">
        <f t="shared" si="1"/>
        <v>0</v>
      </c>
      <c r="K42" s="9"/>
      <c r="L42" s="10">
        <f t="shared" si="2"/>
        <v>0</v>
      </c>
      <c r="M42" s="20"/>
      <c r="N42" s="36">
        <f>(J42+O42)</f>
        <v>0</v>
      </c>
      <c r="O42" s="33">
        <f t="shared" si="4"/>
        <v>0</v>
      </c>
      <c r="P42" s="40">
        <f t="shared" si="6"/>
        <v>0</v>
      </c>
      <c r="Q42" s="40">
        <f t="shared" si="5"/>
        <v>0</v>
      </c>
    </row>
    <row r="43" spans="3:23" ht="12.75">
      <c r="C43" s="6"/>
      <c r="D43" s="5"/>
      <c r="E43" s="6"/>
      <c r="F43" s="7"/>
      <c r="G43" s="7"/>
      <c r="H43" s="7" t="s">
        <v>11</v>
      </c>
      <c r="I43" s="24">
        <f>SUM(I6:I42)</f>
        <v>0</v>
      </c>
      <c r="J43" s="8">
        <f>SUM(J6:J42)</f>
        <v>0</v>
      </c>
      <c r="K43" s="9"/>
      <c r="L43" s="10">
        <f>(N43+P43)</f>
        <v>0</v>
      </c>
      <c r="M43" s="21" t="s">
        <v>11</v>
      </c>
      <c r="N43" s="91">
        <f>SUM(N6:N42)</f>
        <v>0</v>
      </c>
      <c r="O43" s="92">
        <f>SUM(O6:O42)</f>
        <v>0</v>
      </c>
      <c r="P43" s="93">
        <f>SUM(P6:P42)</f>
        <v>0</v>
      </c>
      <c r="Q43" s="94">
        <f>SUM(Q6:Q42)</f>
        <v>0</v>
      </c>
      <c r="R43" s="95"/>
      <c r="W43" s="15">
        <v>2327.04</v>
      </c>
    </row>
    <row r="44" spans="3:23" ht="12.75">
      <c r="C44" s="6"/>
      <c r="D44" s="50" t="s">
        <v>45</v>
      </c>
      <c r="E44" s="6"/>
      <c r="F44" s="7"/>
      <c r="G44" s="7"/>
      <c r="H44" s="7"/>
      <c r="I44" s="8"/>
      <c r="J44" s="8"/>
      <c r="K44" s="9"/>
      <c r="L44" s="52">
        <f>(L43+O43+P43+Q43)</f>
        <v>0</v>
      </c>
      <c r="M44" s="21"/>
      <c r="N44" s="37"/>
      <c r="O44" s="34"/>
      <c r="W44" s="15">
        <v>2316</v>
      </c>
    </row>
    <row r="45" spans="3:15" ht="12.75">
      <c r="C45" s="6"/>
      <c r="D45" s="51" t="s">
        <v>46</v>
      </c>
      <c r="E45" s="6"/>
      <c r="F45" s="7"/>
      <c r="G45" s="7"/>
      <c r="H45" s="7"/>
      <c r="I45" s="8"/>
      <c r="J45" s="8"/>
      <c r="K45" s="9"/>
      <c r="L45" s="52">
        <f>(N43+O43+P43+Q43)</f>
        <v>0</v>
      </c>
      <c r="M45" s="21"/>
      <c r="N45" s="37"/>
      <c r="O45" s="34"/>
    </row>
    <row r="46" spans="3:23" ht="12.75">
      <c r="C46" s="11"/>
      <c r="D46" s="11"/>
      <c r="E46" s="11"/>
      <c r="F46" s="11"/>
      <c r="G46" s="11"/>
      <c r="H46" s="11"/>
      <c r="I46" s="12"/>
      <c r="J46" s="12"/>
      <c r="K46" s="13"/>
      <c r="L46" s="14"/>
      <c r="M46" s="20"/>
      <c r="N46" s="38"/>
      <c r="O46" s="34"/>
      <c r="S46" s="41">
        <f>SUM(S43:S44)</f>
        <v>0</v>
      </c>
      <c r="U46" s="41">
        <f>SUM(U43:U44)</f>
        <v>0</v>
      </c>
      <c r="W46" s="41">
        <f>SUM(W43:W44)</f>
        <v>4643.04</v>
      </c>
    </row>
    <row r="49" spans="11:12" ht="12.75">
      <c r="K49" s="22"/>
      <c r="L49" s="22"/>
    </row>
    <row r="50" spans="4:12" ht="12.75">
      <c r="D50" s="15" t="s">
        <v>215</v>
      </c>
      <c r="F50" s="16">
        <f>N43*0.2</f>
        <v>0</v>
      </c>
      <c r="I50" s="23"/>
      <c r="K50" s="22"/>
      <c r="L50" s="22"/>
    </row>
    <row r="51" ht="12.75">
      <c r="D51" s="15" t="s">
        <v>216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95"/>
  <sheetViews>
    <sheetView zoomScale="75" zoomScaleNormal="75" zoomScalePageLayoutView="0" workbookViewId="0" topLeftCell="F40">
      <selection activeCell="L8" sqref="L8"/>
    </sheetView>
  </sheetViews>
  <sheetFormatPr defaultColWidth="9.00390625" defaultRowHeight="12.75" outlineLevelRow="1"/>
  <cols>
    <col min="4" max="4" width="29.75390625" style="0" customWidth="1"/>
    <col min="5" max="5" width="20.00390625" style="0" customWidth="1"/>
    <col min="6" max="6" width="13.00390625" style="0" customWidth="1"/>
    <col min="7" max="7" width="13.125" style="0" customWidth="1"/>
    <col min="8" max="8" width="13.875" style="0" bestFit="1" customWidth="1"/>
    <col min="11" max="12" width="12.75390625" style="0" customWidth="1"/>
    <col min="13" max="13" width="23.00390625" style="0" customWidth="1"/>
    <col min="14" max="14" width="16.00390625" style="0" customWidth="1"/>
    <col min="16" max="16" width="14.375" style="0" customWidth="1"/>
    <col min="17" max="17" width="11.125" style="0" customWidth="1"/>
    <col min="18" max="18" width="12.25390625" style="0" customWidth="1"/>
    <col min="19" max="19" width="12.375" style="0" customWidth="1"/>
  </cols>
  <sheetData>
    <row r="1" spans="1:27" s="15" customFormat="1" ht="18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4"/>
      <c r="R1" s="55"/>
      <c r="S1" s="56"/>
      <c r="T1" s="53"/>
      <c r="U1" s="53"/>
      <c r="V1" s="53"/>
      <c r="W1" s="53"/>
      <c r="X1" s="53"/>
      <c r="Y1" s="53"/>
      <c r="Z1" s="53"/>
      <c r="AA1" s="53"/>
    </row>
    <row r="2" spans="1:27" s="15" customFormat="1" ht="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5"/>
      <c r="S2" s="56"/>
      <c r="T2" s="53"/>
      <c r="U2" s="53"/>
      <c r="V2" s="53"/>
      <c r="W2" s="53"/>
      <c r="X2" s="53"/>
      <c r="Y2" s="53"/>
      <c r="Z2" s="53"/>
      <c r="AA2" s="53"/>
    </row>
    <row r="3" spans="1:27" s="15" customFormat="1" ht="1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4"/>
      <c r="R3" s="55"/>
      <c r="S3" s="56"/>
      <c r="T3" s="53"/>
      <c r="U3" s="53"/>
      <c r="V3" s="53"/>
      <c r="W3" s="53"/>
      <c r="X3" s="53"/>
      <c r="Y3" s="53"/>
      <c r="Z3" s="53"/>
      <c r="AA3" s="53"/>
    </row>
    <row r="4" spans="1:27" s="15" customFormat="1" ht="28.5" customHeight="1">
      <c r="A4" s="53"/>
      <c r="B4" s="53"/>
      <c r="C4" s="57" t="s">
        <v>0</v>
      </c>
      <c r="D4" s="58"/>
      <c r="E4" s="58"/>
      <c r="F4" s="58"/>
      <c r="G4" s="58"/>
      <c r="H4" s="58"/>
      <c r="I4" s="58"/>
      <c r="J4" s="58"/>
      <c r="K4" s="58"/>
      <c r="L4" s="58"/>
      <c r="M4" s="59"/>
      <c r="N4" s="60"/>
      <c r="O4" s="53"/>
      <c r="P4" s="54"/>
      <c r="Q4" s="54"/>
      <c r="R4" s="55"/>
      <c r="S4" s="56"/>
      <c r="T4" s="53"/>
      <c r="U4" s="53"/>
      <c r="V4" s="53"/>
      <c r="W4" s="53"/>
      <c r="X4" s="53"/>
      <c r="Y4" s="53"/>
      <c r="Z4" s="53"/>
      <c r="AA4" s="53"/>
    </row>
    <row r="5" spans="1:27" s="15" customFormat="1" ht="72">
      <c r="A5" s="53"/>
      <c r="B5" s="53"/>
      <c r="C5" s="61" t="s">
        <v>1</v>
      </c>
      <c r="D5" s="62" t="s">
        <v>2</v>
      </c>
      <c r="E5" s="62" t="s">
        <v>19</v>
      </c>
      <c r="F5" s="62" t="s">
        <v>3</v>
      </c>
      <c r="G5" s="62" t="s">
        <v>217</v>
      </c>
      <c r="H5" s="61" t="s">
        <v>4</v>
      </c>
      <c r="I5" s="61" t="s">
        <v>5</v>
      </c>
      <c r="J5" s="61" t="s">
        <v>6</v>
      </c>
      <c r="K5" s="61" t="s">
        <v>10</v>
      </c>
      <c r="L5" s="63" t="s">
        <v>179</v>
      </c>
      <c r="M5" s="63" t="s">
        <v>180</v>
      </c>
      <c r="N5" s="64" t="s">
        <v>209</v>
      </c>
      <c r="O5" s="65"/>
      <c r="P5" s="66" t="s">
        <v>214</v>
      </c>
      <c r="Q5" s="66" t="s">
        <v>177</v>
      </c>
      <c r="R5" s="66" t="s">
        <v>178</v>
      </c>
      <c r="S5" s="55" t="s">
        <v>12</v>
      </c>
      <c r="T5" s="53"/>
      <c r="U5" s="53"/>
      <c r="V5" s="53"/>
      <c r="W5" s="53"/>
      <c r="X5" s="53"/>
      <c r="Y5" s="53"/>
      <c r="Z5" s="53"/>
      <c r="AA5" s="53"/>
    </row>
    <row r="6" spans="1:27" s="15" customFormat="1" ht="18" outlineLevel="1">
      <c r="A6" s="53"/>
      <c r="B6" s="53"/>
      <c r="C6" s="67">
        <v>1</v>
      </c>
      <c r="D6" s="68" t="s">
        <v>84</v>
      </c>
      <c r="E6" s="69" t="s">
        <v>85</v>
      </c>
      <c r="F6" s="67">
        <v>25</v>
      </c>
      <c r="G6" s="70">
        <v>658</v>
      </c>
      <c r="H6" s="71"/>
      <c r="I6" s="71"/>
      <c r="J6" s="72">
        <f>H6*I6</f>
        <v>0</v>
      </c>
      <c r="K6" s="73">
        <f aca="true" t="shared" si="0" ref="K6:K32">J6*G6</f>
        <v>0</v>
      </c>
      <c r="L6" s="97"/>
      <c r="M6" s="74"/>
      <c r="N6" s="75">
        <f aca="true" t="shared" si="1" ref="N6:N11">(K6+Q6+R6)</f>
        <v>0</v>
      </c>
      <c r="O6" s="53"/>
      <c r="P6" s="76">
        <f>J6*0</f>
        <v>0</v>
      </c>
      <c r="Q6" s="77">
        <f aca="true" t="shared" si="2" ref="Q6:Q37">L6*40</f>
        <v>0</v>
      </c>
      <c r="R6" s="77">
        <f aca="true" t="shared" si="3" ref="R6:R37">M6*65</f>
        <v>0</v>
      </c>
      <c r="S6" s="56">
        <f>(N6+Q6+R6)*0.2</f>
        <v>0</v>
      </c>
      <c r="T6" s="53"/>
      <c r="U6" s="53"/>
      <c r="V6" s="53"/>
      <c r="W6" s="53"/>
      <c r="X6" s="53"/>
      <c r="Y6" s="53"/>
      <c r="Z6" s="53"/>
      <c r="AA6" s="53"/>
    </row>
    <row r="7" spans="1:65" s="46" customFormat="1" ht="18" outlineLevel="1">
      <c r="A7" s="53"/>
      <c r="B7" s="53"/>
      <c r="C7" s="67">
        <v>2</v>
      </c>
      <c r="D7" s="68" t="s">
        <v>87</v>
      </c>
      <c r="E7" s="69" t="s">
        <v>86</v>
      </c>
      <c r="F7" s="67">
        <v>25</v>
      </c>
      <c r="G7" s="70">
        <v>686</v>
      </c>
      <c r="H7" s="71"/>
      <c r="I7" s="71"/>
      <c r="J7" s="72">
        <f aca="true" t="shared" si="4" ref="J7:J32">H7*I7</f>
        <v>0</v>
      </c>
      <c r="K7" s="73">
        <f t="shared" si="0"/>
        <v>0</v>
      </c>
      <c r="L7" s="97"/>
      <c r="M7" s="74"/>
      <c r="N7" s="75">
        <f t="shared" si="1"/>
        <v>0</v>
      </c>
      <c r="O7" s="53"/>
      <c r="P7" s="76">
        <f aca="true" t="shared" si="5" ref="P7:P13">J7*784</f>
        <v>0</v>
      </c>
      <c r="Q7" s="77">
        <f t="shared" si="2"/>
        <v>0</v>
      </c>
      <c r="R7" s="77">
        <f t="shared" si="3"/>
        <v>0</v>
      </c>
      <c r="S7" s="56">
        <f aca="true" t="shared" si="6" ref="S7:S62">(N7+Q7+R7)*0.2</f>
        <v>0</v>
      </c>
      <c r="T7" s="53"/>
      <c r="U7" s="53"/>
      <c r="V7" s="53"/>
      <c r="W7" s="53"/>
      <c r="X7" s="53"/>
      <c r="Y7" s="53"/>
      <c r="Z7" s="53"/>
      <c r="AA7" s="53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27" s="15" customFormat="1" ht="18" outlineLevel="1">
      <c r="A8" s="53"/>
      <c r="B8" s="53"/>
      <c r="C8" s="67">
        <v>3</v>
      </c>
      <c r="D8" s="68" t="s">
        <v>88</v>
      </c>
      <c r="E8" s="69" t="s">
        <v>40</v>
      </c>
      <c r="F8" s="67">
        <v>25</v>
      </c>
      <c r="G8" s="70">
        <v>686</v>
      </c>
      <c r="H8" s="71"/>
      <c r="I8" s="71"/>
      <c r="J8" s="72">
        <f t="shared" si="4"/>
        <v>0</v>
      </c>
      <c r="K8" s="73">
        <f t="shared" si="0"/>
        <v>0</v>
      </c>
      <c r="L8" s="97"/>
      <c r="M8" s="74"/>
      <c r="N8" s="75">
        <f t="shared" si="1"/>
        <v>0</v>
      </c>
      <c r="O8" s="53"/>
      <c r="P8" s="76">
        <f t="shared" si="5"/>
        <v>0</v>
      </c>
      <c r="Q8" s="77">
        <f t="shared" si="2"/>
        <v>0</v>
      </c>
      <c r="R8" s="77">
        <f t="shared" si="3"/>
        <v>0</v>
      </c>
      <c r="S8" s="56">
        <f t="shared" si="6"/>
        <v>0</v>
      </c>
      <c r="T8" s="53"/>
      <c r="U8" s="53"/>
      <c r="V8" s="53"/>
      <c r="W8" s="53"/>
      <c r="X8" s="53"/>
      <c r="Y8" s="53"/>
      <c r="Z8" s="53"/>
      <c r="AA8" s="53"/>
    </row>
    <row r="9" spans="1:27" s="15" customFormat="1" ht="18" outlineLevel="1">
      <c r="A9" s="53"/>
      <c r="B9" s="53"/>
      <c r="C9" s="67">
        <v>4</v>
      </c>
      <c r="D9" s="68" t="s">
        <v>34</v>
      </c>
      <c r="E9" s="69" t="s">
        <v>89</v>
      </c>
      <c r="F9" s="67">
        <v>25</v>
      </c>
      <c r="G9" s="70">
        <v>686</v>
      </c>
      <c r="H9" s="71"/>
      <c r="I9" s="71"/>
      <c r="J9" s="72">
        <f t="shared" si="4"/>
        <v>0</v>
      </c>
      <c r="K9" s="73">
        <f t="shared" si="0"/>
        <v>0</v>
      </c>
      <c r="L9" s="97"/>
      <c r="M9" s="74"/>
      <c r="N9" s="75">
        <f t="shared" si="1"/>
        <v>0</v>
      </c>
      <c r="O9" s="53"/>
      <c r="P9" s="76">
        <f t="shared" si="5"/>
        <v>0</v>
      </c>
      <c r="Q9" s="77">
        <f t="shared" si="2"/>
        <v>0</v>
      </c>
      <c r="R9" s="77">
        <f t="shared" si="3"/>
        <v>0</v>
      </c>
      <c r="S9" s="56">
        <f t="shared" si="6"/>
        <v>0</v>
      </c>
      <c r="T9" s="53"/>
      <c r="U9" s="53"/>
      <c r="V9" s="53"/>
      <c r="W9" s="53"/>
      <c r="X9" s="53"/>
      <c r="Y9" s="53"/>
      <c r="Z9" s="53"/>
      <c r="AA9" s="53"/>
    </row>
    <row r="10" spans="1:27" s="15" customFormat="1" ht="18" outlineLevel="1">
      <c r="A10" s="53"/>
      <c r="B10" s="53"/>
      <c r="C10" s="67">
        <v>5</v>
      </c>
      <c r="D10" s="68" t="s">
        <v>90</v>
      </c>
      <c r="E10" s="69" t="s">
        <v>91</v>
      </c>
      <c r="F10" s="67">
        <v>25</v>
      </c>
      <c r="G10" s="70">
        <v>686</v>
      </c>
      <c r="H10" s="71"/>
      <c r="I10" s="71"/>
      <c r="J10" s="72">
        <f t="shared" si="4"/>
        <v>0</v>
      </c>
      <c r="K10" s="73">
        <f>J10*G10</f>
        <v>0</v>
      </c>
      <c r="L10" s="97"/>
      <c r="M10" s="74"/>
      <c r="N10" s="75">
        <f t="shared" si="1"/>
        <v>0</v>
      </c>
      <c r="O10" s="78"/>
      <c r="P10" s="76">
        <f t="shared" si="5"/>
        <v>0</v>
      </c>
      <c r="Q10" s="77">
        <f t="shared" si="2"/>
        <v>0</v>
      </c>
      <c r="R10" s="77">
        <f t="shared" si="3"/>
        <v>0</v>
      </c>
      <c r="S10" s="56">
        <f t="shared" si="6"/>
        <v>0</v>
      </c>
      <c r="T10" s="53"/>
      <c r="U10" s="53"/>
      <c r="V10" s="53"/>
      <c r="W10" s="53"/>
      <c r="X10" s="53"/>
      <c r="Y10" s="53"/>
      <c r="Z10" s="53"/>
      <c r="AA10" s="53"/>
    </row>
    <row r="11" spans="1:27" s="15" customFormat="1" ht="18" outlineLevel="1">
      <c r="A11" s="53"/>
      <c r="B11" s="53"/>
      <c r="C11" s="67">
        <v>6</v>
      </c>
      <c r="D11" s="68" t="s">
        <v>92</v>
      </c>
      <c r="E11" s="69" t="s">
        <v>93</v>
      </c>
      <c r="F11" s="67">
        <v>25</v>
      </c>
      <c r="G11" s="70">
        <v>686</v>
      </c>
      <c r="H11" s="71"/>
      <c r="I11" s="71"/>
      <c r="J11" s="72">
        <f t="shared" si="4"/>
        <v>0</v>
      </c>
      <c r="K11" s="73">
        <f t="shared" si="0"/>
        <v>0</v>
      </c>
      <c r="L11" s="97"/>
      <c r="M11" s="74"/>
      <c r="N11" s="75">
        <f t="shared" si="1"/>
        <v>0</v>
      </c>
      <c r="O11" s="53"/>
      <c r="P11" s="76">
        <f t="shared" si="5"/>
        <v>0</v>
      </c>
      <c r="Q11" s="77">
        <f t="shared" si="2"/>
        <v>0</v>
      </c>
      <c r="R11" s="77">
        <f t="shared" si="3"/>
        <v>0</v>
      </c>
      <c r="S11" s="56">
        <f t="shared" si="6"/>
        <v>0</v>
      </c>
      <c r="T11" s="53"/>
      <c r="U11" s="53"/>
      <c r="V11" s="53"/>
      <c r="W11" s="53"/>
      <c r="X11" s="53"/>
      <c r="Y11" s="53"/>
      <c r="Z11" s="53"/>
      <c r="AA11" s="53"/>
    </row>
    <row r="12" spans="1:27" s="15" customFormat="1" ht="18" outlineLevel="1">
      <c r="A12" s="53"/>
      <c r="B12" s="53"/>
      <c r="C12" s="67">
        <v>7</v>
      </c>
      <c r="D12" s="68" t="s">
        <v>31</v>
      </c>
      <c r="E12" s="69" t="s">
        <v>94</v>
      </c>
      <c r="F12" s="67">
        <v>25</v>
      </c>
      <c r="G12" s="70">
        <v>686</v>
      </c>
      <c r="H12" s="71"/>
      <c r="I12" s="71"/>
      <c r="J12" s="72">
        <f t="shared" si="4"/>
        <v>0</v>
      </c>
      <c r="K12" s="73">
        <f t="shared" si="0"/>
        <v>0</v>
      </c>
      <c r="L12" s="97"/>
      <c r="M12" s="74"/>
      <c r="N12" s="75">
        <f aca="true" t="shared" si="7" ref="N12:N62">(K12+Q12+R12)</f>
        <v>0</v>
      </c>
      <c r="O12" s="53"/>
      <c r="P12" s="76">
        <f t="shared" si="5"/>
        <v>0</v>
      </c>
      <c r="Q12" s="77">
        <f t="shared" si="2"/>
        <v>0</v>
      </c>
      <c r="R12" s="77">
        <f t="shared" si="3"/>
        <v>0</v>
      </c>
      <c r="S12" s="56">
        <f t="shared" si="6"/>
        <v>0</v>
      </c>
      <c r="T12" s="53"/>
      <c r="U12" s="53"/>
      <c r="V12" s="53"/>
      <c r="W12" s="53"/>
      <c r="X12" s="53"/>
      <c r="Y12" s="53"/>
      <c r="Z12" s="53"/>
      <c r="AA12" s="53"/>
    </row>
    <row r="13" spans="1:27" s="15" customFormat="1" ht="18">
      <c r="A13" s="53" t="s">
        <v>16</v>
      </c>
      <c r="B13" s="53"/>
      <c r="C13" s="67">
        <v>8</v>
      </c>
      <c r="D13" s="68" t="s">
        <v>95</v>
      </c>
      <c r="E13" s="69" t="s">
        <v>96</v>
      </c>
      <c r="F13" s="67">
        <v>25</v>
      </c>
      <c r="G13" s="70">
        <v>686</v>
      </c>
      <c r="H13" s="71"/>
      <c r="I13" s="71"/>
      <c r="J13" s="72">
        <f t="shared" si="4"/>
        <v>0</v>
      </c>
      <c r="K13" s="73">
        <f t="shared" si="0"/>
        <v>0</v>
      </c>
      <c r="L13" s="97"/>
      <c r="M13" s="74"/>
      <c r="N13" s="75">
        <f t="shared" si="7"/>
        <v>0</v>
      </c>
      <c r="O13" s="53"/>
      <c r="P13" s="76">
        <f t="shared" si="5"/>
        <v>0</v>
      </c>
      <c r="Q13" s="77">
        <f t="shared" si="2"/>
        <v>0</v>
      </c>
      <c r="R13" s="77">
        <f t="shared" si="3"/>
        <v>0</v>
      </c>
      <c r="S13" s="56">
        <f t="shared" si="6"/>
        <v>0</v>
      </c>
      <c r="T13" s="53"/>
      <c r="U13" s="53"/>
      <c r="V13" s="53"/>
      <c r="W13" s="53"/>
      <c r="X13" s="53"/>
      <c r="Y13" s="53"/>
      <c r="Z13" s="53"/>
      <c r="AA13" s="53"/>
    </row>
    <row r="14" spans="1:27" s="15" customFormat="1" ht="18">
      <c r="A14" s="53"/>
      <c r="B14" s="53"/>
      <c r="C14" s="67">
        <v>9</v>
      </c>
      <c r="D14" s="68" t="s">
        <v>97</v>
      </c>
      <c r="E14" s="69" t="s">
        <v>28</v>
      </c>
      <c r="F14" s="67">
        <v>25</v>
      </c>
      <c r="G14" s="70">
        <v>686</v>
      </c>
      <c r="H14" s="71"/>
      <c r="I14" s="71"/>
      <c r="J14" s="72">
        <f t="shared" si="4"/>
        <v>0</v>
      </c>
      <c r="K14" s="73">
        <f t="shared" si="0"/>
        <v>0</v>
      </c>
      <c r="L14" s="97"/>
      <c r="M14" s="74"/>
      <c r="N14" s="75">
        <f t="shared" si="7"/>
        <v>0</v>
      </c>
      <c r="O14" s="53"/>
      <c r="P14" s="76">
        <f>J14*0</f>
        <v>0</v>
      </c>
      <c r="Q14" s="77">
        <f t="shared" si="2"/>
        <v>0</v>
      </c>
      <c r="R14" s="77">
        <f t="shared" si="3"/>
        <v>0</v>
      </c>
      <c r="S14" s="56">
        <f t="shared" si="6"/>
        <v>0</v>
      </c>
      <c r="T14" s="53"/>
      <c r="U14" s="53"/>
      <c r="V14" s="53"/>
      <c r="W14" s="53"/>
      <c r="X14" s="53"/>
      <c r="Y14" s="53"/>
      <c r="Z14" s="53"/>
      <c r="AA14" s="53"/>
    </row>
    <row r="15" spans="1:27" s="15" customFormat="1" ht="18">
      <c r="A15" s="53"/>
      <c r="B15" s="53"/>
      <c r="C15" s="67">
        <v>10</v>
      </c>
      <c r="D15" s="68" t="s">
        <v>98</v>
      </c>
      <c r="E15" s="69" t="s">
        <v>21</v>
      </c>
      <c r="F15" s="67">
        <v>25</v>
      </c>
      <c r="G15" s="70">
        <v>686</v>
      </c>
      <c r="H15" s="71"/>
      <c r="I15" s="71"/>
      <c r="J15" s="72">
        <f t="shared" si="4"/>
        <v>0</v>
      </c>
      <c r="K15" s="73">
        <f t="shared" si="0"/>
        <v>0</v>
      </c>
      <c r="L15" s="97"/>
      <c r="M15" s="74"/>
      <c r="N15" s="75">
        <f t="shared" si="7"/>
        <v>0</v>
      </c>
      <c r="O15" s="53"/>
      <c r="P15" s="76">
        <f>J15*784</f>
        <v>0</v>
      </c>
      <c r="Q15" s="77">
        <f t="shared" si="2"/>
        <v>0</v>
      </c>
      <c r="R15" s="77">
        <f t="shared" si="3"/>
        <v>0</v>
      </c>
      <c r="S15" s="56">
        <f t="shared" si="6"/>
        <v>0</v>
      </c>
      <c r="T15" s="53"/>
      <c r="U15" s="53"/>
      <c r="V15" s="53"/>
      <c r="W15" s="53"/>
      <c r="X15" s="53"/>
      <c r="Y15" s="53"/>
      <c r="Z15" s="53"/>
      <c r="AA15" s="53"/>
    </row>
    <row r="16" spans="1:27" s="15" customFormat="1" ht="18">
      <c r="A16" s="53"/>
      <c r="B16" s="53"/>
      <c r="C16" s="67">
        <v>11</v>
      </c>
      <c r="D16" s="68" t="s">
        <v>99</v>
      </c>
      <c r="E16" s="69" t="s">
        <v>27</v>
      </c>
      <c r="F16" s="67">
        <v>25</v>
      </c>
      <c r="G16" s="70">
        <v>686</v>
      </c>
      <c r="H16" s="71"/>
      <c r="I16" s="71"/>
      <c r="J16" s="72">
        <f t="shared" si="4"/>
        <v>0</v>
      </c>
      <c r="K16" s="73">
        <f t="shared" si="0"/>
        <v>0</v>
      </c>
      <c r="L16" s="97"/>
      <c r="M16" s="74"/>
      <c r="N16" s="75">
        <f t="shared" si="7"/>
        <v>0</v>
      </c>
      <c r="O16" s="53"/>
      <c r="P16" s="76">
        <f>J16*784</f>
        <v>0</v>
      </c>
      <c r="Q16" s="77">
        <f t="shared" si="2"/>
        <v>0</v>
      </c>
      <c r="R16" s="77">
        <f t="shared" si="3"/>
        <v>0</v>
      </c>
      <c r="S16" s="56">
        <f t="shared" si="6"/>
        <v>0</v>
      </c>
      <c r="T16" s="53"/>
      <c r="U16" s="53"/>
      <c r="V16" s="53"/>
      <c r="W16" s="53"/>
      <c r="X16" s="53"/>
      <c r="Y16" s="53"/>
      <c r="Z16" s="53"/>
      <c r="AA16" s="53"/>
    </row>
    <row r="17" spans="1:27" s="15" customFormat="1" ht="18">
      <c r="A17" s="53"/>
      <c r="B17" s="53"/>
      <c r="C17" s="67">
        <v>12</v>
      </c>
      <c r="D17" s="68" t="s">
        <v>100</v>
      </c>
      <c r="E17" s="69" t="s">
        <v>101</v>
      </c>
      <c r="F17" s="67">
        <v>25</v>
      </c>
      <c r="G17" s="70">
        <v>686</v>
      </c>
      <c r="H17" s="71"/>
      <c r="I17" s="71"/>
      <c r="J17" s="72">
        <f t="shared" si="4"/>
        <v>0</v>
      </c>
      <c r="K17" s="73">
        <f t="shared" si="0"/>
        <v>0</v>
      </c>
      <c r="L17" s="97"/>
      <c r="M17" s="74"/>
      <c r="N17" s="75">
        <f t="shared" si="7"/>
        <v>0</v>
      </c>
      <c r="O17" s="53"/>
      <c r="P17" s="76">
        <f>J17*0</f>
        <v>0</v>
      </c>
      <c r="Q17" s="77">
        <f t="shared" si="2"/>
        <v>0</v>
      </c>
      <c r="R17" s="77">
        <f t="shared" si="3"/>
        <v>0</v>
      </c>
      <c r="S17" s="56">
        <f t="shared" si="6"/>
        <v>0</v>
      </c>
      <c r="T17" s="53"/>
      <c r="U17" s="53"/>
      <c r="V17" s="53"/>
      <c r="W17" s="53"/>
      <c r="X17" s="53"/>
      <c r="Y17" s="53"/>
      <c r="Z17" s="53"/>
      <c r="AA17" s="53"/>
    </row>
    <row r="18" spans="1:27" s="15" customFormat="1" ht="18">
      <c r="A18" s="53"/>
      <c r="B18" s="53"/>
      <c r="C18" s="67">
        <v>13</v>
      </c>
      <c r="D18" s="68" t="s">
        <v>35</v>
      </c>
      <c r="E18" s="69" t="s">
        <v>102</v>
      </c>
      <c r="F18" s="67">
        <v>25</v>
      </c>
      <c r="G18" s="70">
        <v>686</v>
      </c>
      <c r="H18" s="71"/>
      <c r="I18" s="71"/>
      <c r="J18" s="72">
        <f t="shared" si="4"/>
        <v>0</v>
      </c>
      <c r="K18" s="73">
        <f t="shared" si="0"/>
        <v>0</v>
      </c>
      <c r="L18" s="97"/>
      <c r="M18" s="74"/>
      <c r="N18" s="75">
        <f t="shared" si="7"/>
        <v>0</v>
      </c>
      <c r="O18" s="53"/>
      <c r="P18" s="76">
        <f>J18*784</f>
        <v>0</v>
      </c>
      <c r="Q18" s="77">
        <f t="shared" si="2"/>
        <v>0</v>
      </c>
      <c r="R18" s="77">
        <f t="shared" si="3"/>
        <v>0</v>
      </c>
      <c r="S18" s="56">
        <f t="shared" si="6"/>
        <v>0</v>
      </c>
      <c r="T18" s="53"/>
      <c r="U18" s="53"/>
      <c r="V18" s="53"/>
      <c r="W18" s="53"/>
      <c r="X18" s="53"/>
      <c r="Y18" s="53"/>
      <c r="Z18" s="53"/>
      <c r="AA18" s="53"/>
    </row>
    <row r="19" spans="1:27" s="15" customFormat="1" ht="18">
      <c r="A19" s="53"/>
      <c r="B19" s="53"/>
      <c r="C19" s="67">
        <v>14</v>
      </c>
      <c r="D19" s="68" t="s">
        <v>103</v>
      </c>
      <c r="E19" s="69" t="s">
        <v>104</v>
      </c>
      <c r="F19" s="67">
        <v>25</v>
      </c>
      <c r="G19" s="70">
        <v>686</v>
      </c>
      <c r="H19" s="71"/>
      <c r="I19" s="71"/>
      <c r="J19" s="72">
        <f t="shared" si="4"/>
        <v>0</v>
      </c>
      <c r="K19" s="73">
        <f t="shared" si="0"/>
        <v>0</v>
      </c>
      <c r="L19" s="97"/>
      <c r="M19" s="74"/>
      <c r="N19" s="75">
        <f t="shared" si="7"/>
        <v>0</v>
      </c>
      <c r="O19" s="53"/>
      <c r="P19" s="76">
        <f aca="true" t="shared" si="8" ref="P19:P24">J19*0</f>
        <v>0</v>
      </c>
      <c r="Q19" s="77">
        <f t="shared" si="2"/>
        <v>0</v>
      </c>
      <c r="R19" s="77">
        <f t="shared" si="3"/>
        <v>0</v>
      </c>
      <c r="S19" s="56">
        <f t="shared" si="6"/>
        <v>0</v>
      </c>
      <c r="T19" s="53"/>
      <c r="U19" s="53"/>
      <c r="V19" s="53"/>
      <c r="W19" s="53"/>
      <c r="X19" s="53"/>
      <c r="Y19" s="53"/>
      <c r="Z19" s="53"/>
      <c r="AA19" s="53"/>
    </row>
    <row r="20" spans="1:27" s="15" customFormat="1" ht="20.25" customHeight="1" outlineLevel="1">
      <c r="A20" s="53"/>
      <c r="B20" s="53"/>
      <c r="C20" s="67">
        <v>15</v>
      </c>
      <c r="D20" s="68" t="s">
        <v>105</v>
      </c>
      <c r="E20" s="69" t="s">
        <v>106</v>
      </c>
      <c r="F20" s="67">
        <v>25</v>
      </c>
      <c r="G20" s="70">
        <v>686</v>
      </c>
      <c r="H20" s="71"/>
      <c r="I20" s="71"/>
      <c r="J20" s="72">
        <f t="shared" si="4"/>
        <v>0</v>
      </c>
      <c r="K20" s="73">
        <f t="shared" si="0"/>
        <v>0</v>
      </c>
      <c r="L20" s="97"/>
      <c r="M20" s="74"/>
      <c r="N20" s="75">
        <f t="shared" si="7"/>
        <v>0</v>
      </c>
      <c r="O20" s="53"/>
      <c r="P20" s="76">
        <f t="shared" si="8"/>
        <v>0</v>
      </c>
      <c r="Q20" s="77">
        <f t="shared" si="2"/>
        <v>0</v>
      </c>
      <c r="R20" s="77">
        <f t="shared" si="3"/>
        <v>0</v>
      </c>
      <c r="S20" s="56">
        <f t="shared" si="6"/>
        <v>0</v>
      </c>
      <c r="T20" s="53"/>
      <c r="U20" s="53"/>
      <c r="V20" s="53"/>
      <c r="W20" s="53"/>
      <c r="X20" s="53"/>
      <c r="Y20" s="53"/>
      <c r="Z20" s="53"/>
      <c r="AA20" s="53"/>
    </row>
    <row r="21" spans="1:27" s="15" customFormat="1" ht="17.25" customHeight="1" outlineLevel="1">
      <c r="A21" s="53"/>
      <c r="B21" s="53"/>
      <c r="C21" s="67">
        <v>16</v>
      </c>
      <c r="D21" s="68" t="s">
        <v>107</v>
      </c>
      <c r="E21" s="69" t="s">
        <v>108</v>
      </c>
      <c r="F21" s="67">
        <v>25</v>
      </c>
      <c r="G21" s="70">
        <v>686</v>
      </c>
      <c r="H21" s="71"/>
      <c r="I21" s="71"/>
      <c r="J21" s="72">
        <f t="shared" si="4"/>
        <v>0</v>
      </c>
      <c r="K21" s="73">
        <f t="shared" si="0"/>
        <v>0</v>
      </c>
      <c r="L21" s="97"/>
      <c r="M21" s="74"/>
      <c r="N21" s="75">
        <f t="shared" si="7"/>
        <v>0</v>
      </c>
      <c r="O21" s="53"/>
      <c r="P21" s="76">
        <f t="shared" si="8"/>
        <v>0</v>
      </c>
      <c r="Q21" s="77">
        <f t="shared" si="2"/>
        <v>0</v>
      </c>
      <c r="R21" s="77">
        <f t="shared" si="3"/>
        <v>0</v>
      </c>
      <c r="S21" s="56">
        <f t="shared" si="6"/>
        <v>0</v>
      </c>
      <c r="T21" s="53"/>
      <c r="U21" s="53"/>
      <c r="V21" s="53"/>
      <c r="W21" s="53"/>
      <c r="X21" s="53"/>
      <c r="Y21" s="53"/>
      <c r="Z21" s="53"/>
      <c r="AA21" s="53"/>
    </row>
    <row r="22" spans="1:27" s="15" customFormat="1" ht="19.5" customHeight="1" outlineLevel="1">
      <c r="A22" s="53"/>
      <c r="B22" s="53"/>
      <c r="C22" s="67">
        <v>17</v>
      </c>
      <c r="D22" s="68" t="s">
        <v>109</v>
      </c>
      <c r="E22" s="69" t="s">
        <v>110</v>
      </c>
      <c r="F22" s="67">
        <v>25</v>
      </c>
      <c r="G22" s="70">
        <v>686</v>
      </c>
      <c r="H22" s="71"/>
      <c r="I22" s="71"/>
      <c r="J22" s="72">
        <f t="shared" si="4"/>
        <v>0</v>
      </c>
      <c r="K22" s="73">
        <f t="shared" si="0"/>
        <v>0</v>
      </c>
      <c r="L22" s="97"/>
      <c r="M22" s="74"/>
      <c r="N22" s="75">
        <f t="shared" si="7"/>
        <v>0</v>
      </c>
      <c r="O22" s="53"/>
      <c r="P22" s="76">
        <f t="shared" si="8"/>
        <v>0</v>
      </c>
      <c r="Q22" s="77">
        <f t="shared" si="2"/>
        <v>0</v>
      </c>
      <c r="R22" s="77">
        <f t="shared" si="3"/>
        <v>0</v>
      </c>
      <c r="S22" s="56">
        <f t="shared" si="6"/>
        <v>0</v>
      </c>
      <c r="T22" s="53"/>
      <c r="U22" s="53"/>
      <c r="V22" s="53"/>
      <c r="W22" s="53"/>
      <c r="X22" s="53"/>
      <c r="Y22" s="53"/>
      <c r="Z22" s="53"/>
      <c r="AA22" s="53"/>
    </row>
    <row r="23" spans="1:27" s="15" customFormat="1" ht="18" outlineLevel="1">
      <c r="A23" s="53"/>
      <c r="B23" s="53"/>
      <c r="C23" s="67">
        <v>18</v>
      </c>
      <c r="D23" s="68" t="s">
        <v>111</v>
      </c>
      <c r="E23" s="69" t="s">
        <v>112</v>
      </c>
      <c r="F23" s="67">
        <v>25</v>
      </c>
      <c r="G23" s="70">
        <v>686</v>
      </c>
      <c r="H23" s="71"/>
      <c r="I23" s="71"/>
      <c r="J23" s="72">
        <f t="shared" si="4"/>
        <v>0</v>
      </c>
      <c r="K23" s="73">
        <f t="shared" si="0"/>
        <v>0</v>
      </c>
      <c r="L23" s="97"/>
      <c r="M23" s="74"/>
      <c r="N23" s="75">
        <f t="shared" si="7"/>
        <v>0</v>
      </c>
      <c r="O23" s="53"/>
      <c r="P23" s="76">
        <f t="shared" si="8"/>
        <v>0</v>
      </c>
      <c r="Q23" s="77">
        <f t="shared" si="2"/>
        <v>0</v>
      </c>
      <c r="R23" s="77">
        <f t="shared" si="3"/>
        <v>0</v>
      </c>
      <c r="S23" s="56">
        <f t="shared" si="6"/>
        <v>0</v>
      </c>
      <c r="T23" s="53"/>
      <c r="U23" s="53"/>
      <c r="V23" s="53"/>
      <c r="W23" s="53"/>
      <c r="X23" s="53"/>
      <c r="Y23" s="53"/>
      <c r="Z23" s="53"/>
      <c r="AA23" s="53"/>
    </row>
    <row r="24" spans="1:27" s="15" customFormat="1" ht="18" outlineLevel="1">
      <c r="A24" s="53"/>
      <c r="B24" s="53"/>
      <c r="C24" s="67">
        <v>19</v>
      </c>
      <c r="D24" s="68" t="s">
        <v>113</v>
      </c>
      <c r="E24" s="69" t="s">
        <v>41</v>
      </c>
      <c r="F24" s="67">
        <v>25</v>
      </c>
      <c r="G24" s="70">
        <v>686</v>
      </c>
      <c r="H24" s="71"/>
      <c r="I24" s="71"/>
      <c r="J24" s="72">
        <f t="shared" si="4"/>
        <v>0</v>
      </c>
      <c r="K24" s="73">
        <f t="shared" si="0"/>
        <v>0</v>
      </c>
      <c r="L24" s="97"/>
      <c r="M24" s="74"/>
      <c r="N24" s="75">
        <f t="shared" si="7"/>
        <v>0</v>
      </c>
      <c r="O24" s="53"/>
      <c r="P24" s="76">
        <f t="shared" si="8"/>
        <v>0</v>
      </c>
      <c r="Q24" s="77">
        <f t="shared" si="2"/>
        <v>0</v>
      </c>
      <c r="R24" s="77">
        <f t="shared" si="3"/>
        <v>0</v>
      </c>
      <c r="S24" s="56">
        <f t="shared" si="6"/>
        <v>0</v>
      </c>
      <c r="T24" s="53"/>
      <c r="U24" s="53"/>
      <c r="V24" s="53"/>
      <c r="W24" s="53"/>
      <c r="X24" s="53"/>
      <c r="Y24" s="53"/>
      <c r="Z24" s="53"/>
      <c r="AA24" s="53"/>
    </row>
    <row r="25" spans="1:27" s="15" customFormat="1" ht="18" outlineLevel="1">
      <c r="A25" s="53"/>
      <c r="B25" s="53"/>
      <c r="C25" s="67">
        <v>20</v>
      </c>
      <c r="D25" s="68" t="s">
        <v>38</v>
      </c>
      <c r="E25" s="69" t="s">
        <v>114</v>
      </c>
      <c r="F25" s="67">
        <v>25</v>
      </c>
      <c r="G25" s="70">
        <v>686</v>
      </c>
      <c r="H25" s="71"/>
      <c r="I25" s="71"/>
      <c r="J25" s="72">
        <f t="shared" si="4"/>
        <v>0</v>
      </c>
      <c r="K25" s="73">
        <f t="shared" si="0"/>
        <v>0</v>
      </c>
      <c r="L25" s="97"/>
      <c r="M25" s="74"/>
      <c r="N25" s="75">
        <f t="shared" si="7"/>
        <v>0</v>
      </c>
      <c r="O25" s="53"/>
      <c r="P25" s="76">
        <f>J25*784</f>
        <v>0</v>
      </c>
      <c r="Q25" s="77">
        <f t="shared" si="2"/>
        <v>0</v>
      </c>
      <c r="R25" s="77">
        <f t="shared" si="3"/>
        <v>0</v>
      </c>
      <c r="S25" s="56">
        <f t="shared" si="6"/>
        <v>0</v>
      </c>
      <c r="T25" s="53"/>
      <c r="U25" s="53"/>
      <c r="V25" s="53"/>
      <c r="W25" s="53"/>
      <c r="X25" s="53"/>
      <c r="Y25" s="53"/>
      <c r="Z25" s="53"/>
      <c r="AA25" s="53"/>
    </row>
    <row r="26" spans="1:27" s="15" customFormat="1" ht="18" outlineLevel="1">
      <c r="A26" s="53"/>
      <c r="B26" s="53"/>
      <c r="C26" s="67">
        <v>21</v>
      </c>
      <c r="D26" s="68" t="s">
        <v>115</v>
      </c>
      <c r="E26" s="69" t="s">
        <v>116</v>
      </c>
      <c r="F26" s="67">
        <v>25</v>
      </c>
      <c r="G26" s="70">
        <v>686</v>
      </c>
      <c r="H26" s="71"/>
      <c r="I26" s="71"/>
      <c r="J26" s="72">
        <f t="shared" si="4"/>
        <v>0</v>
      </c>
      <c r="K26" s="73">
        <f t="shared" si="0"/>
        <v>0</v>
      </c>
      <c r="L26" s="97"/>
      <c r="M26" s="74"/>
      <c r="N26" s="75">
        <f t="shared" si="7"/>
        <v>0</v>
      </c>
      <c r="O26" s="53"/>
      <c r="P26" s="76">
        <f>J26*0</f>
        <v>0</v>
      </c>
      <c r="Q26" s="77">
        <f t="shared" si="2"/>
        <v>0</v>
      </c>
      <c r="R26" s="77">
        <f t="shared" si="3"/>
        <v>0</v>
      </c>
      <c r="S26" s="56">
        <f t="shared" si="6"/>
        <v>0</v>
      </c>
      <c r="T26" s="53"/>
      <c r="U26" s="53"/>
      <c r="V26" s="53"/>
      <c r="W26" s="53"/>
      <c r="X26" s="53"/>
      <c r="Y26" s="53"/>
      <c r="Z26" s="53"/>
      <c r="AA26" s="53"/>
    </row>
    <row r="27" spans="1:27" s="15" customFormat="1" ht="18" outlineLevel="1">
      <c r="A27" s="53"/>
      <c r="B27" s="53"/>
      <c r="C27" s="67">
        <v>22</v>
      </c>
      <c r="D27" s="68" t="s">
        <v>117</v>
      </c>
      <c r="E27" s="69" t="s">
        <v>118</v>
      </c>
      <c r="F27" s="67">
        <v>25</v>
      </c>
      <c r="G27" s="70">
        <v>686</v>
      </c>
      <c r="H27" s="71"/>
      <c r="I27" s="71"/>
      <c r="J27" s="72">
        <f t="shared" si="4"/>
        <v>0</v>
      </c>
      <c r="K27" s="73">
        <f t="shared" si="0"/>
        <v>0</v>
      </c>
      <c r="L27" s="97"/>
      <c r="M27" s="74"/>
      <c r="N27" s="75">
        <f t="shared" si="7"/>
        <v>0</v>
      </c>
      <c r="O27" s="53"/>
      <c r="P27" s="76">
        <f>J27*0</f>
        <v>0</v>
      </c>
      <c r="Q27" s="77">
        <f t="shared" si="2"/>
        <v>0</v>
      </c>
      <c r="R27" s="77">
        <f t="shared" si="3"/>
        <v>0</v>
      </c>
      <c r="S27" s="56">
        <f t="shared" si="6"/>
        <v>0</v>
      </c>
      <c r="T27" s="53"/>
      <c r="U27" s="53"/>
      <c r="V27" s="53"/>
      <c r="W27" s="53"/>
      <c r="X27" s="53"/>
      <c r="Y27" s="53"/>
      <c r="Z27" s="53"/>
      <c r="AA27" s="53"/>
    </row>
    <row r="28" spans="1:27" s="15" customFormat="1" ht="18" outlineLevel="1">
      <c r="A28" s="53"/>
      <c r="B28" s="53"/>
      <c r="C28" s="67">
        <v>23</v>
      </c>
      <c r="D28" s="68" t="s">
        <v>119</v>
      </c>
      <c r="E28" s="69" t="s">
        <v>30</v>
      </c>
      <c r="F28" s="67">
        <v>25</v>
      </c>
      <c r="G28" s="70">
        <v>686</v>
      </c>
      <c r="H28" s="71"/>
      <c r="I28" s="71"/>
      <c r="J28" s="72">
        <f t="shared" si="4"/>
        <v>0</v>
      </c>
      <c r="K28" s="73">
        <f t="shared" si="0"/>
        <v>0</v>
      </c>
      <c r="L28" s="97"/>
      <c r="M28" s="74"/>
      <c r="N28" s="75">
        <f t="shared" si="7"/>
        <v>0</v>
      </c>
      <c r="O28" s="53"/>
      <c r="P28" s="76">
        <f>J28*784</f>
        <v>0</v>
      </c>
      <c r="Q28" s="77">
        <f t="shared" si="2"/>
        <v>0</v>
      </c>
      <c r="R28" s="77">
        <f t="shared" si="3"/>
        <v>0</v>
      </c>
      <c r="S28" s="56">
        <f t="shared" si="6"/>
        <v>0</v>
      </c>
      <c r="T28" s="53"/>
      <c r="U28" s="53"/>
      <c r="V28" s="53"/>
      <c r="W28" s="53"/>
      <c r="X28" s="53"/>
      <c r="Y28" s="53"/>
      <c r="Z28" s="53"/>
      <c r="AA28" s="53"/>
    </row>
    <row r="29" spans="1:27" s="15" customFormat="1" ht="18" outlineLevel="1">
      <c r="A29" s="53"/>
      <c r="B29" s="53"/>
      <c r="C29" s="67">
        <v>24</v>
      </c>
      <c r="D29" s="68" t="s">
        <v>33</v>
      </c>
      <c r="E29" s="69" t="s">
        <v>120</v>
      </c>
      <c r="F29" s="67">
        <v>25</v>
      </c>
      <c r="G29" s="70">
        <v>686</v>
      </c>
      <c r="H29" s="71"/>
      <c r="I29" s="71"/>
      <c r="J29" s="72">
        <f t="shared" si="4"/>
        <v>0</v>
      </c>
      <c r="K29" s="73">
        <f t="shared" si="0"/>
        <v>0</v>
      </c>
      <c r="L29" s="97"/>
      <c r="M29" s="74"/>
      <c r="N29" s="75">
        <f t="shared" si="7"/>
        <v>0</v>
      </c>
      <c r="O29" s="53"/>
      <c r="P29" s="76">
        <f>J29*784</f>
        <v>0</v>
      </c>
      <c r="Q29" s="77">
        <f t="shared" si="2"/>
        <v>0</v>
      </c>
      <c r="R29" s="77">
        <f t="shared" si="3"/>
        <v>0</v>
      </c>
      <c r="S29" s="56">
        <f t="shared" si="6"/>
        <v>0</v>
      </c>
      <c r="T29" s="53"/>
      <c r="U29" s="53"/>
      <c r="V29" s="53"/>
      <c r="W29" s="53"/>
      <c r="X29" s="53"/>
      <c r="Y29" s="53"/>
      <c r="Z29" s="53"/>
      <c r="AA29" s="53"/>
    </row>
    <row r="30" spans="1:27" s="15" customFormat="1" ht="18">
      <c r="A30" s="53" t="s">
        <v>17</v>
      </c>
      <c r="B30" s="53"/>
      <c r="C30" s="67">
        <v>25</v>
      </c>
      <c r="D30" s="68" t="s">
        <v>121</v>
      </c>
      <c r="E30" s="69" t="s">
        <v>122</v>
      </c>
      <c r="F30" s="67">
        <v>25</v>
      </c>
      <c r="G30" s="70">
        <v>686</v>
      </c>
      <c r="H30" s="71"/>
      <c r="I30" s="71"/>
      <c r="J30" s="72">
        <f t="shared" si="4"/>
        <v>0</v>
      </c>
      <c r="K30" s="73">
        <f t="shared" si="0"/>
        <v>0</v>
      </c>
      <c r="L30" s="97"/>
      <c r="M30" s="74"/>
      <c r="N30" s="75">
        <f t="shared" si="7"/>
        <v>0</v>
      </c>
      <c r="O30" s="53"/>
      <c r="P30" s="76">
        <f>J30*0</f>
        <v>0</v>
      </c>
      <c r="Q30" s="77">
        <f t="shared" si="2"/>
        <v>0</v>
      </c>
      <c r="R30" s="77">
        <f t="shared" si="3"/>
        <v>0</v>
      </c>
      <c r="S30" s="56">
        <f t="shared" si="6"/>
        <v>0</v>
      </c>
      <c r="T30" s="53"/>
      <c r="U30" s="53"/>
      <c r="V30" s="53"/>
      <c r="W30" s="53"/>
      <c r="X30" s="53"/>
      <c r="Y30" s="53"/>
      <c r="Z30" s="53"/>
      <c r="AA30" s="53"/>
    </row>
    <row r="31" spans="1:27" s="15" customFormat="1" ht="18" outlineLevel="1">
      <c r="A31" s="53"/>
      <c r="B31" s="53"/>
      <c r="C31" s="67">
        <v>26</v>
      </c>
      <c r="D31" s="68" t="s">
        <v>123</v>
      </c>
      <c r="E31" s="69" t="s">
        <v>124</v>
      </c>
      <c r="F31" s="67">
        <v>25</v>
      </c>
      <c r="G31" s="70">
        <v>686</v>
      </c>
      <c r="H31" s="71"/>
      <c r="I31" s="71"/>
      <c r="J31" s="72">
        <f t="shared" si="4"/>
        <v>0</v>
      </c>
      <c r="K31" s="73">
        <f t="shared" si="0"/>
        <v>0</v>
      </c>
      <c r="L31" s="97"/>
      <c r="M31" s="74"/>
      <c r="N31" s="75">
        <f t="shared" si="7"/>
        <v>0</v>
      </c>
      <c r="O31" s="53"/>
      <c r="P31" s="76">
        <f>J31*784</f>
        <v>0</v>
      </c>
      <c r="Q31" s="77">
        <f t="shared" si="2"/>
        <v>0</v>
      </c>
      <c r="R31" s="77">
        <f t="shared" si="3"/>
        <v>0</v>
      </c>
      <c r="S31" s="56">
        <f t="shared" si="6"/>
        <v>0</v>
      </c>
      <c r="T31" s="53"/>
      <c r="U31" s="53"/>
      <c r="V31" s="53"/>
      <c r="W31" s="53"/>
      <c r="X31" s="53"/>
      <c r="Y31" s="53"/>
      <c r="Z31" s="53"/>
      <c r="AA31" s="53"/>
    </row>
    <row r="32" spans="1:27" s="15" customFormat="1" ht="18" outlineLevel="1">
      <c r="A32" s="53"/>
      <c r="B32" s="53"/>
      <c r="C32" s="67">
        <v>27</v>
      </c>
      <c r="D32" s="68" t="s">
        <v>125</v>
      </c>
      <c r="E32" s="69" t="s">
        <v>42</v>
      </c>
      <c r="F32" s="67">
        <v>25</v>
      </c>
      <c r="G32" s="70">
        <v>686</v>
      </c>
      <c r="H32" s="71"/>
      <c r="I32" s="71"/>
      <c r="J32" s="72">
        <f t="shared" si="4"/>
        <v>0</v>
      </c>
      <c r="K32" s="73">
        <f t="shared" si="0"/>
        <v>0</v>
      </c>
      <c r="L32" s="97"/>
      <c r="M32" s="74"/>
      <c r="N32" s="75">
        <f t="shared" si="7"/>
        <v>0</v>
      </c>
      <c r="O32" s="53"/>
      <c r="P32" s="76">
        <f>J32*0</f>
        <v>0</v>
      </c>
      <c r="Q32" s="77">
        <f t="shared" si="2"/>
        <v>0</v>
      </c>
      <c r="R32" s="77">
        <f t="shared" si="3"/>
        <v>0</v>
      </c>
      <c r="S32" s="56">
        <f t="shared" si="6"/>
        <v>0</v>
      </c>
      <c r="T32" s="53"/>
      <c r="U32" s="53"/>
      <c r="V32" s="53"/>
      <c r="W32" s="53"/>
      <c r="X32" s="53"/>
      <c r="Y32" s="53"/>
      <c r="Z32" s="53"/>
      <c r="AA32" s="53"/>
    </row>
    <row r="33" spans="1:27" s="15" customFormat="1" ht="18" outlineLevel="1">
      <c r="A33" s="53"/>
      <c r="B33" s="53"/>
      <c r="C33" s="67">
        <v>28</v>
      </c>
      <c r="D33" s="68" t="s">
        <v>126</v>
      </c>
      <c r="E33" s="69" t="s">
        <v>127</v>
      </c>
      <c r="F33" s="67">
        <v>25</v>
      </c>
      <c r="G33" s="70">
        <v>686</v>
      </c>
      <c r="H33" s="71"/>
      <c r="I33" s="71"/>
      <c r="J33" s="72">
        <f aca="true" t="shared" si="9" ref="J33:J62">H33*I33</f>
        <v>0</v>
      </c>
      <c r="K33" s="73">
        <f aca="true" t="shared" si="10" ref="K33:K62">J33*G33</f>
        <v>0</v>
      </c>
      <c r="L33" s="97"/>
      <c r="M33" s="74"/>
      <c r="N33" s="75">
        <f t="shared" si="7"/>
        <v>0</v>
      </c>
      <c r="O33" s="53"/>
      <c r="P33" s="76">
        <f aca="true" t="shared" si="11" ref="P33:P38">J33*0</f>
        <v>0</v>
      </c>
      <c r="Q33" s="77">
        <f t="shared" si="2"/>
        <v>0</v>
      </c>
      <c r="R33" s="77">
        <f t="shared" si="3"/>
        <v>0</v>
      </c>
      <c r="S33" s="56">
        <f t="shared" si="6"/>
        <v>0</v>
      </c>
      <c r="T33" s="53"/>
      <c r="U33" s="53"/>
      <c r="V33" s="53"/>
      <c r="W33" s="53"/>
      <c r="X33" s="53"/>
      <c r="Y33" s="53"/>
      <c r="Z33" s="53"/>
      <c r="AA33" s="53"/>
    </row>
    <row r="34" spans="1:27" s="15" customFormat="1" ht="18" outlineLevel="1">
      <c r="A34" s="53"/>
      <c r="B34" s="53"/>
      <c r="C34" s="67">
        <v>29</v>
      </c>
      <c r="D34" s="68" t="s">
        <v>128</v>
      </c>
      <c r="E34" s="69" t="s">
        <v>129</v>
      </c>
      <c r="F34" s="67">
        <v>25</v>
      </c>
      <c r="G34" s="70">
        <v>686</v>
      </c>
      <c r="H34" s="71"/>
      <c r="I34" s="71"/>
      <c r="J34" s="72">
        <f t="shared" si="9"/>
        <v>0</v>
      </c>
      <c r="K34" s="73">
        <f t="shared" si="10"/>
        <v>0</v>
      </c>
      <c r="L34" s="97"/>
      <c r="M34" s="74"/>
      <c r="N34" s="75">
        <f t="shared" si="7"/>
        <v>0</v>
      </c>
      <c r="O34" s="53"/>
      <c r="P34" s="76">
        <f t="shared" si="11"/>
        <v>0</v>
      </c>
      <c r="Q34" s="77">
        <f t="shared" si="2"/>
        <v>0</v>
      </c>
      <c r="R34" s="77">
        <f t="shared" si="3"/>
        <v>0</v>
      </c>
      <c r="S34" s="56">
        <f t="shared" si="6"/>
        <v>0</v>
      </c>
      <c r="T34" s="53"/>
      <c r="U34" s="53"/>
      <c r="V34" s="53"/>
      <c r="W34" s="53"/>
      <c r="X34" s="53"/>
      <c r="Y34" s="53"/>
      <c r="Z34" s="53"/>
      <c r="AA34" s="53"/>
    </row>
    <row r="35" spans="1:27" s="15" customFormat="1" ht="18" outlineLevel="1">
      <c r="A35" s="53"/>
      <c r="B35" s="53"/>
      <c r="C35" s="67">
        <v>30</v>
      </c>
      <c r="D35" s="68" t="s">
        <v>130</v>
      </c>
      <c r="E35" s="69" t="s">
        <v>131</v>
      </c>
      <c r="F35" s="67">
        <v>25</v>
      </c>
      <c r="G35" s="70">
        <v>686</v>
      </c>
      <c r="H35" s="71"/>
      <c r="I35" s="71"/>
      <c r="J35" s="72">
        <f t="shared" si="9"/>
        <v>0</v>
      </c>
      <c r="K35" s="73">
        <f t="shared" si="10"/>
        <v>0</v>
      </c>
      <c r="L35" s="97"/>
      <c r="M35" s="74"/>
      <c r="N35" s="75">
        <f t="shared" si="7"/>
        <v>0</v>
      </c>
      <c r="O35" s="53"/>
      <c r="P35" s="76">
        <f t="shared" si="11"/>
        <v>0</v>
      </c>
      <c r="Q35" s="77">
        <f t="shared" si="2"/>
        <v>0</v>
      </c>
      <c r="R35" s="77">
        <f t="shared" si="3"/>
        <v>0</v>
      </c>
      <c r="S35" s="56">
        <f t="shared" si="6"/>
        <v>0</v>
      </c>
      <c r="T35" s="53"/>
      <c r="U35" s="53"/>
      <c r="V35" s="53"/>
      <c r="W35" s="53"/>
      <c r="X35" s="53"/>
      <c r="Y35" s="53"/>
      <c r="Z35" s="53"/>
      <c r="AA35" s="53"/>
    </row>
    <row r="36" spans="1:27" s="15" customFormat="1" ht="18" outlineLevel="1">
      <c r="A36" s="53"/>
      <c r="B36" s="53"/>
      <c r="C36" s="67">
        <v>31</v>
      </c>
      <c r="D36" s="68" t="s">
        <v>132</v>
      </c>
      <c r="E36" s="69" t="s">
        <v>133</v>
      </c>
      <c r="F36" s="67">
        <v>25</v>
      </c>
      <c r="G36" s="70">
        <v>686</v>
      </c>
      <c r="H36" s="71"/>
      <c r="I36" s="71"/>
      <c r="J36" s="72">
        <f t="shared" si="9"/>
        <v>0</v>
      </c>
      <c r="K36" s="73">
        <f t="shared" si="10"/>
        <v>0</v>
      </c>
      <c r="L36" s="97"/>
      <c r="M36" s="74"/>
      <c r="N36" s="75">
        <f t="shared" si="7"/>
        <v>0</v>
      </c>
      <c r="O36" s="53"/>
      <c r="P36" s="76">
        <f t="shared" si="11"/>
        <v>0</v>
      </c>
      <c r="Q36" s="77">
        <f t="shared" si="2"/>
        <v>0</v>
      </c>
      <c r="R36" s="77">
        <f t="shared" si="3"/>
        <v>0</v>
      </c>
      <c r="S36" s="56">
        <f t="shared" si="6"/>
        <v>0</v>
      </c>
      <c r="T36" s="53"/>
      <c r="U36" s="53"/>
      <c r="V36" s="53"/>
      <c r="W36" s="53"/>
      <c r="X36" s="53"/>
      <c r="Y36" s="53"/>
      <c r="Z36" s="53"/>
      <c r="AA36" s="53"/>
    </row>
    <row r="37" spans="1:27" s="15" customFormat="1" ht="18" outlineLevel="1">
      <c r="A37" s="53"/>
      <c r="B37" s="53"/>
      <c r="C37" s="67">
        <v>32</v>
      </c>
      <c r="D37" s="68" t="s">
        <v>134</v>
      </c>
      <c r="E37" s="69" t="s">
        <v>135</v>
      </c>
      <c r="F37" s="67">
        <v>25</v>
      </c>
      <c r="G37" s="70">
        <v>686</v>
      </c>
      <c r="H37" s="71"/>
      <c r="I37" s="71"/>
      <c r="J37" s="72">
        <f t="shared" si="9"/>
        <v>0</v>
      </c>
      <c r="K37" s="73">
        <f t="shared" si="10"/>
        <v>0</v>
      </c>
      <c r="L37" s="97"/>
      <c r="M37" s="74"/>
      <c r="N37" s="75">
        <f t="shared" si="7"/>
        <v>0</v>
      </c>
      <c r="O37" s="53"/>
      <c r="P37" s="76">
        <f t="shared" si="11"/>
        <v>0</v>
      </c>
      <c r="Q37" s="77">
        <f t="shared" si="2"/>
        <v>0</v>
      </c>
      <c r="R37" s="77">
        <f t="shared" si="3"/>
        <v>0</v>
      </c>
      <c r="S37" s="56">
        <f t="shared" si="6"/>
        <v>0</v>
      </c>
      <c r="T37" s="53"/>
      <c r="U37" s="53"/>
      <c r="V37" s="53"/>
      <c r="W37" s="53"/>
      <c r="X37" s="53"/>
      <c r="Y37" s="53"/>
      <c r="Z37" s="53"/>
      <c r="AA37" s="53"/>
    </row>
    <row r="38" spans="1:27" s="15" customFormat="1" ht="18" outlineLevel="1">
      <c r="A38" s="53"/>
      <c r="B38" s="53"/>
      <c r="C38" s="67">
        <v>33</v>
      </c>
      <c r="D38" s="68" t="s">
        <v>136</v>
      </c>
      <c r="E38" s="69" t="s">
        <v>22</v>
      </c>
      <c r="F38" s="67">
        <v>25</v>
      </c>
      <c r="G38" s="70">
        <v>686</v>
      </c>
      <c r="H38" s="71"/>
      <c r="I38" s="71"/>
      <c r="J38" s="72">
        <f t="shared" si="9"/>
        <v>0</v>
      </c>
      <c r="K38" s="73">
        <f t="shared" si="10"/>
        <v>0</v>
      </c>
      <c r="L38" s="97"/>
      <c r="M38" s="74"/>
      <c r="N38" s="75">
        <f t="shared" si="7"/>
        <v>0</v>
      </c>
      <c r="O38" s="53"/>
      <c r="P38" s="76">
        <f t="shared" si="11"/>
        <v>0</v>
      </c>
      <c r="Q38" s="77">
        <f aca="true" t="shared" si="12" ref="Q38:Q62">L38*40</f>
        <v>0</v>
      </c>
      <c r="R38" s="77">
        <f aca="true" t="shared" si="13" ref="R38:R62">M38*65</f>
        <v>0</v>
      </c>
      <c r="S38" s="56">
        <f t="shared" si="6"/>
        <v>0</v>
      </c>
      <c r="T38" s="53"/>
      <c r="U38" s="53"/>
      <c r="V38" s="53"/>
      <c r="W38" s="53"/>
      <c r="X38" s="53"/>
      <c r="Y38" s="53"/>
      <c r="Z38" s="53"/>
      <c r="AA38" s="53"/>
    </row>
    <row r="39" spans="1:27" s="15" customFormat="1" ht="18" outlineLevel="1">
      <c r="A39" s="53"/>
      <c r="B39" s="53"/>
      <c r="C39" s="67">
        <v>34</v>
      </c>
      <c r="D39" s="68" t="s">
        <v>137</v>
      </c>
      <c r="E39" s="69" t="s">
        <v>138</v>
      </c>
      <c r="F39" s="67">
        <v>25</v>
      </c>
      <c r="G39" s="70">
        <v>686</v>
      </c>
      <c r="H39" s="71"/>
      <c r="I39" s="71"/>
      <c r="J39" s="72">
        <f t="shared" si="9"/>
        <v>0</v>
      </c>
      <c r="K39" s="73">
        <f t="shared" si="10"/>
        <v>0</v>
      </c>
      <c r="L39" s="97"/>
      <c r="M39" s="74"/>
      <c r="N39" s="75">
        <f t="shared" si="7"/>
        <v>0</v>
      </c>
      <c r="O39" s="53"/>
      <c r="P39" s="76">
        <f>J39*784</f>
        <v>0</v>
      </c>
      <c r="Q39" s="77">
        <f t="shared" si="12"/>
        <v>0</v>
      </c>
      <c r="R39" s="77">
        <f t="shared" si="13"/>
        <v>0</v>
      </c>
      <c r="S39" s="56">
        <f t="shared" si="6"/>
        <v>0</v>
      </c>
      <c r="T39" s="53"/>
      <c r="U39" s="53"/>
      <c r="V39" s="53"/>
      <c r="W39" s="53"/>
      <c r="X39" s="53"/>
      <c r="Y39" s="53"/>
      <c r="Z39" s="53"/>
      <c r="AA39" s="53"/>
    </row>
    <row r="40" spans="1:27" s="15" customFormat="1" ht="18" outlineLevel="1">
      <c r="A40" s="53"/>
      <c r="B40" s="53"/>
      <c r="C40" s="67">
        <v>35</v>
      </c>
      <c r="D40" s="68" t="s">
        <v>139</v>
      </c>
      <c r="E40" s="69" t="s">
        <v>23</v>
      </c>
      <c r="F40" s="67">
        <v>25</v>
      </c>
      <c r="G40" s="70">
        <v>686</v>
      </c>
      <c r="H40" s="71"/>
      <c r="I40" s="71"/>
      <c r="J40" s="72">
        <f t="shared" si="9"/>
        <v>0</v>
      </c>
      <c r="K40" s="73">
        <f t="shared" si="10"/>
        <v>0</v>
      </c>
      <c r="L40" s="97"/>
      <c r="M40" s="74"/>
      <c r="N40" s="75">
        <f t="shared" si="7"/>
        <v>0</v>
      </c>
      <c r="O40" s="53"/>
      <c r="P40" s="76">
        <f>J40*0</f>
        <v>0</v>
      </c>
      <c r="Q40" s="77">
        <f t="shared" si="12"/>
        <v>0</v>
      </c>
      <c r="R40" s="77">
        <f t="shared" si="13"/>
        <v>0</v>
      </c>
      <c r="S40" s="56">
        <f t="shared" si="6"/>
        <v>0</v>
      </c>
      <c r="T40" s="53"/>
      <c r="U40" s="53"/>
      <c r="V40" s="53"/>
      <c r="W40" s="53"/>
      <c r="X40" s="53"/>
      <c r="Y40" s="53"/>
      <c r="Z40" s="53"/>
      <c r="AA40" s="53"/>
    </row>
    <row r="41" spans="1:27" s="15" customFormat="1" ht="18" outlineLevel="1">
      <c r="A41" s="53"/>
      <c r="B41" s="53"/>
      <c r="C41" s="67">
        <v>36</v>
      </c>
      <c r="D41" s="68" t="s">
        <v>36</v>
      </c>
      <c r="E41" s="69" t="s">
        <v>140</v>
      </c>
      <c r="F41" s="67">
        <v>25</v>
      </c>
      <c r="G41" s="70">
        <v>686</v>
      </c>
      <c r="H41" s="71"/>
      <c r="I41" s="71"/>
      <c r="J41" s="72">
        <f t="shared" si="9"/>
        <v>0</v>
      </c>
      <c r="K41" s="73">
        <f t="shared" si="10"/>
        <v>0</v>
      </c>
      <c r="L41" s="97"/>
      <c r="M41" s="74"/>
      <c r="N41" s="75">
        <f t="shared" si="7"/>
        <v>0</v>
      </c>
      <c r="O41" s="53"/>
      <c r="P41" s="76">
        <f>J41*784</f>
        <v>0</v>
      </c>
      <c r="Q41" s="77">
        <f t="shared" si="12"/>
        <v>0</v>
      </c>
      <c r="R41" s="77">
        <f t="shared" si="13"/>
        <v>0</v>
      </c>
      <c r="S41" s="56">
        <f t="shared" si="6"/>
        <v>0</v>
      </c>
      <c r="T41" s="53"/>
      <c r="U41" s="53"/>
      <c r="V41" s="53"/>
      <c r="W41" s="53"/>
      <c r="X41" s="53"/>
      <c r="Y41" s="53"/>
      <c r="Z41" s="53"/>
      <c r="AA41" s="53"/>
    </row>
    <row r="42" spans="1:27" s="15" customFormat="1" ht="18" outlineLevel="1">
      <c r="A42" s="53"/>
      <c r="B42" s="53"/>
      <c r="C42" s="67">
        <v>37</v>
      </c>
      <c r="D42" s="68" t="s">
        <v>37</v>
      </c>
      <c r="E42" s="69" t="s">
        <v>141</v>
      </c>
      <c r="F42" s="67">
        <v>25</v>
      </c>
      <c r="G42" s="70">
        <v>686</v>
      </c>
      <c r="H42" s="71"/>
      <c r="I42" s="71"/>
      <c r="J42" s="72">
        <f t="shared" si="9"/>
        <v>0</v>
      </c>
      <c r="K42" s="73">
        <f t="shared" si="10"/>
        <v>0</v>
      </c>
      <c r="L42" s="97"/>
      <c r="M42" s="74"/>
      <c r="N42" s="75">
        <f t="shared" si="7"/>
        <v>0</v>
      </c>
      <c r="O42" s="53"/>
      <c r="P42" s="76">
        <f>J42*784</f>
        <v>0</v>
      </c>
      <c r="Q42" s="77">
        <f t="shared" si="12"/>
        <v>0</v>
      </c>
      <c r="R42" s="77">
        <f t="shared" si="13"/>
        <v>0</v>
      </c>
      <c r="S42" s="56">
        <f t="shared" si="6"/>
        <v>0</v>
      </c>
      <c r="T42" s="53"/>
      <c r="U42" s="53"/>
      <c r="V42" s="53"/>
      <c r="W42" s="53"/>
      <c r="X42" s="53"/>
      <c r="Y42" s="53"/>
      <c r="Z42" s="53"/>
      <c r="AA42" s="53"/>
    </row>
    <row r="43" spans="1:27" s="15" customFormat="1" ht="18" outlineLevel="1">
      <c r="A43" s="53"/>
      <c r="B43" s="53"/>
      <c r="C43" s="67">
        <v>38</v>
      </c>
      <c r="D43" s="68" t="s">
        <v>142</v>
      </c>
      <c r="E43" s="69" t="s">
        <v>26</v>
      </c>
      <c r="F43" s="67">
        <v>25</v>
      </c>
      <c r="G43" s="70">
        <v>686</v>
      </c>
      <c r="H43" s="71"/>
      <c r="I43" s="71"/>
      <c r="J43" s="72">
        <f t="shared" si="9"/>
        <v>0</v>
      </c>
      <c r="K43" s="73">
        <f t="shared" si="10"/>
        <v>0</v>
      </c>
      <c r="L43" s="97"/>
      <c r="M43" s="74"/>
      <c r="N43" s="75">
        <f t="shared" si="7"/>
        <v>0</v>
      </c>
      <c r="O43" s="53"/>
      <c r="P43" s="76">
        <f>J43*0</f>
        <v>0</v>
      </c>
      <c r="Q43" s="77">
        <f t="shared" si="12"/>
        <v>0</v>
      </c>
      <c r="R43" s="77">
        <f t="shared" si="13"/>
        <v>0</v>
      </c>
      <c r="S43" s="56">
        <f t="shared" si="6"/>
        <v>0</v>
      </c>
      <c r="T43" s="53"/>
      <c r="U43" s="53"/>
      <c r="V43" s="53"/>
      <c r="W43" s="53"/>
      <c r="X43" s="53"/>
      <c r="Y43" s="53"/>
      <c r="Z43" s="53"/>
      <c r="AA43" s="53"/>
    </row>
    <row r="44" spans="1:27" s="15" customFormat="1" ht="18" outlineLevel="1">
      <c r="A44" s="53"/>
      <c r="B44" s="53"/>
      <c r="C44" s="67">
        <v>39</v>
      </c>
      <c r="D44" s="68" t="s">
        <v>32</v>
      </c>
      <c r="E44" s="69" t="s">
        <v>143</v>
      </c>
      <c r="F44" s="67">
        <v>25</v>
      </c>
      <c r="G44" s="70">
        <v>686</v>
      </c>
      <c r="H44" s="71"/>
      <c r="I44" s="71"/>
      <c r="J44" s="72">
        <f t="shared" si="9"/>
        <v>0</v>
      </c>
      <c r="K44" s="73">
        <f t="shared" si="10"/>
        <v>0</v>
      </c>
      <c r="L44" s="97"/>
      <c r="M44" s="74"/>
      <c r="N44" s="75">
        <f t="shared" si="7"/>
        <v>0</v>
      </c>
      <c r="O44" s="53"/>
      <c r="P44" s="76">
        <f>J44*0</f>
        <v>0</v>
      </c>
      <c r="Q44" s="77">
        <f t="shared" si="12"/>
        <v>0</v>
      </c>
      <c r="R44" s="77">
        <f t="shared" si="13"/>
        <v>0</v>
      </c>
      <c r="S44" s="56">
        <f t="shared" si="6"/>
        <v>0</v>
      </c>
      <c r="T44" s="53"/>
      <c r="U44" s="53"/>
      <c r="V44" s="53"/>
      <c r="W44" s="53"/>
      <c r="X44" s="53"/>
      <c r="Y44" s="53"/>
      <c r="Z44" s="53"/>
      <c r="AA44" s="53"/>
    </row>
    <row r="45" spans="1:27" s="15" customFormat="1" ht="18" outlineLevel="1">
      <c r="A45" s="53"/>
      <c r="B45" s="53"/>
      <c r="C45" s="67">
        <v>40</v>
      </c>
      <c r="D45" s="68" t="s">
        <v>144</v>
      </c>
      <c r="E45" s="69" t="s">
        <v>25</v>
      </c>
      <c r="F45" s="67">
        <v>25</v>
      </c>
      <c r="G45" s="70">
        <v>686</v>
      </c>
      <c r="H45" s="71"/>
      <c r="I45" s="71"/>
      <c r="J45" s="72">
        <f t="shared" si="9"/>
        <v>0</v>
      </c>
      <c r="K45" s="73">
        <f t="shared" si="10"/>
        <v>0</v>
      </c>
      <c r="L45" s="97"/>
      <c r="M45" s="74"/>
      <c r="N45" s="75">
        <f t="shared" si="7"/>
        <v>0</v>
      </c>
      <c r="O45" s="53"/>
      <c r="P45" s="76">
        <f>J45*784</f>
        <v>0</v>
      </c>
      <c r="Q45" s="77">
        <f t="shared" si="12"/>
        <v>0</v>
      </c>
      <c r="R45" s="77">
        <f t="shared" si="13"/>
        <v>0</v>
      </c>
      <c r="S45" s="56">
        <f t="shared" si="6"/>
        <v>0</v>
      </c>
      <c r="T45" s="53"/>
      <c r="U45" s="53"/>
      <c r="V45" s="53"/>
      <c r="W45" s="53"/>
      <c r="X45" s="53"/>
      <c r="Y45" s="53"/>
      <c r="Z45" s="53"/>
      <c r="AA45" s="53"/>
    </row>
    <row r="46" spans="1:27" s="15" customFormat="1" ht="18" outlineLevel="1">
      <c r="A46" s="53"/>
      <c r="B46" s="53"/>
      <c r="C46" s="67">
        <v>41</v>
      </c>
      <c r="D46" s="68" t="s">
        <v>145</v>
      </c>
      <c r="E46" s="69" t="s">
        <v>29</v>
      </c>
      <c r="F46" s="67">
        <v>25</v>
      </c>
      <c r="G46" s="70">
        <v>686</v>
      </c>
      <c r="H46" s="71"/>
      <c r="I46" s="71"/>
      <c r="J46" s="72">
        <f t="shared" si="9"/>
        <v>0</v>
      </c>
      <c r="K46" s="73">
        <f t="shared" si="10"/>
        <v>0</v>
      </c>
      <c r="L46" s="97"/>
      <c r="M46" s="74"/>
      <c r="N46" s="75">
        <f t="shared" si="7"/>
        <v>0</v>
      </c>
      <c r="O46" s="53"/>
      <c r="P46" s="76">
        <f>J46*784</f>
        <v>0</v>
      </c>
      <c r="Q46" s="77">
        <f t="shared" si="12"/>
        <v>0</v>
      </c>
      <c r="R46" s="77">
        <f t="shared" si="13"/>
        <v>0</v>
      </c>
      <c r="S46" s="56">
        <f t="shared" si="6"/>
        <v>0</v>
      </c>
      <c r="T46" s="53"/>
      <c r="U46" s="53"/>
      <c r="V46" s="53"/>
      <c r="W46" s="53"/>
      <c r="X46" s="53"/>
      <c r="Y46" s="53"/>
      <c r="Z46" s="53"/>
      <c r="AA46" s="53"/>
    </row>
    <row r="47" spans="1:27" s="15" customFormat="1" ht="18" outlineLevel="1">
      <c r="A47" s="53"/>
      <c r="B47" s="53"/>
      <c r="C47" s="67">
        <v>42</v>
      </c>
      <c r="D47" s="68" t="s">
        <v>146</v>
      </c>
      <c r="E47" s="69" t="s">
        <v>147</v>
      </c>
      <c r="F47" s="67">
        <v>25</v>
      </c>
      <c r="G47" s="70">
        <v>686</v>
      </c>
      <c r="H47" s="71"/>
      <c r="I47" s="71"/>
      <c r="J47" s="72">
        <f t="shared" si="9"/>
        <v>0</v>
      </c>
      <c r="K47" s="73">
        <f t="shared" si="10"/>
        <v>0</v>
      </c>
      <c r="L47" s="97"/>
      <c r="M47" s="74"/>
      <c r="N47" s="75">
        <f t="shared" si="7"/>
        <v>0</v>
      </c>
      <c r="O47" s="53"/>
      <c r="P47" s="76">
        <f>J47*784</f>
        <v>0</v>
      </c>
      <c r="Q47" s="77">
        <f t="shared" si="12"/>
        <v>0</v>
      </c>
      <c r="R47" s="77">
        <f t="shared" si="13"/>
        <v>0</v>
      </c>
      <c r="S47" s="56">
        <f t="shared" si="6"/>
        <v>0</v>
      </c>
      <c r="T47" s="53"/>
      <c r="U47" s="53"/>
      <c r="V47" s="53"/>
      <c r="W47" s="53"/>
      <c r="X47" s="53"/>
      <c r="Y47" s="53"/>
      <c r="Z47" s="53"/>
      <c r="AA47" s="53"/>
    </row>
    <row r="48" spans="1:27" s="15" customFormat="1" ht="18" outlineLevel="1">
      <c r="A48" s="53"/>
      <c r="B48" s="53"/>
      <c r="C48" s="67">
        <v>43</v>
      </c>
      <c r="D48" s="68" t="s">
        <v>148</v>
      </c>
      <c r="E48" s="69" t="s">
        <v>149</v>
      </c>
      <c r="F48" s="67">
        <v>25</v>
      </c>
      <c r="G48" s="70">
        <v>686</v>
      </c>
      <c r="H48" s="71"/>
      <c r="I48" s="71"/>
      <c r="J48" s="72">
        <f t="shared" si="9"/>
        <v>0</v>
      </c>
      <c r="K48" s="73">
        <f t="shared" si="10"/>
        <v>0</v>
      </c>
      <c r="L48" s="97"/>
      <c r="M48" s="74"/>
      <c r="N48" s="75">
        <f t="shared" si="7"/>
        <v>0</v>
      </c>
      <c r="O48" s="53"/>
      <c r="P48" s="76">
        <f>J48*784</f>
        <v>0</v>
      </c>
      <c r="Q48" s="77">
        <f t="shared" si="12"/>
        <v>0</v>
      </c>
      <c r="R48" s="77">
        <f t="shared" si="13"/>
        <v>0</v>
      </c>
      <c r="S48" s="56">
        <f t="shared" si="6"/>
        <v>0</v>
      </c>
      <c r="T48" s="53"/>
      <c r="U48" s="53"/>
      <c r="V48" s="53"/>
      <c r="W48" s="53"/>
      <c r="X48" s="53"/>
      <c r="Y48" s="53"/>
      <c r="Z48" s="53"/>
      <c r="AA48" s="53"/>
    </row>
    <row r="49" spans="1:27" s="15" customFormat="1" ht="18" outlineLevel="1">
      <c r="A49" s="53"/>
      <c r="B49" s="53"/>
      <c r="C49" s="67">
        <v>44</v>
      </c>
      <c r="D49" s="68" t="s">
        <v>39</v>
      </c>
      <c r="E49" s="69" t="s">
        <v>150</v>
      </c>
      <c r="F49" s="67">
        <v>25</v>
      </c>
      <c r="G49" s="70">
        <v>910</v>
      </c>
      <c r="H49" s="71"/>
      <c r="I49" s="71"/>
      <c r="J49" s="72">
        <f t="shared" si="9"/>
        <v>0</v>
      </c>
      <c r="K49" s="73">
        <f t="shared" si="10"/>
        <v>0</v>
      </c>
      <c r="L49" s="97"/>
      <c r="M49" s="74"/>
      <c r="N49" s="75">
        <f t="shared" si="7"/>
        <v>0</v>
      </c>
      <c r="O49" s="53"/>
      <c r="P49" s="76">
        <f>J49*0</f>
        <v>0</v>
      </c>
      <c r="Q49" s="77">
        <f t="shared" si="12"/>
        <v>0</v>
      </c>
      <c r="R49" s="77">
        <f t="shared" si="13"/>
        <v>0</v>
      </c>
      <c r="S49" s="56">
        <f t="shared" si="6"/>
        <v>0</v>
      </c>
      <c r="T49" s="53"/>
      <c r="U49" s="53"/>
      <c r="V49" s="53"/>
      <c r="W49" s="53"/>
      <c r="X49" s="53"/>
      <c r="Y49" s="53"/>
      <c r="Z49" s="53"/>
      <c r="AA49" s="53"/>
    </row>
    <row r="50" spans="1:27" s="15" customFormat="1" ht="18" outlineLevel="1">
      <c r="A50" s="53"/>
      <c r="B50" s="53"/>
      <c r="C50" s="67">
        <v>45</v>
      </c>
      <c r="D50" s="68" t="s">
        <v>151</v>
      </c>
      <c r="E50" s="69" t="s">
        <v>152</v>
      </c>
      <c r="F50" s="67">
        <v>25</v>
      </c>
      <c r="G50" s="70">
        <v>910</v>
      </c>
      <c r="H50" s="71"/>
      <c r="I50" s="71"/>
      <c r="J50" s="72">
        <f t="shared" si="9"/>
        <v>0</v>
      </c>
      <c r="K50" s="73">
        <f t="shared" si="10"/>
        <v>0</v>
      </c>
      <c r="L50" s="97"/>
      <c r="M50" s="74"/>
      <c r="N50" s="75">
        <f t="shared" si="7"/>
        <v>0</v>
      </c>
      <c r="O50" s="53"/>
      <c r="P50" s="76">
        <f>J50*1008</f>
        <v>0</v>
      </c>
      <c r="Q50" s="77">
        <f t="shared" si="12"/>
        <v>0</v>
      </c>
      <c r="R50" s="77">
        <f t="shared" si="13"/>
        <v>0</v>
      </c>
      <c r="S50" s="56">
        <f t="shared" si="6"/>
        <v>0</v>
      </c>
      <c r="T50" s="53"/>
      <c r="U50" s="53"/>
      <c r="V50" s="53"/>
      <c r="W50" s="53"/>
      <c r="X50" s="53"/>
      <c r="Y50" s="53"/>
      <c r="Z50" s="53"/>
      <c r="AA50" s="53"/>
    </row>
    <row r="51" spans="1:27" s="15" customFormat="1" ht="18" outlineLevel="1">
      <c r="A51" s="53"/>
      <c r="B51" s="53"/>
      <c r="C51" s="67">
        <v>46</v>
      </c>
      <c r="D51" s="68" t="s">
        <v>153</v>
      </c>
      <c r="E51" s="69" t="s">
        <v>154</v>
      </c>
      <c r="F51" s="67">
        <v>25</v>
      </c>
      <c r="G51" s="70">
        <v>910</v>
      </c>
      <c r="H51" s="71"/>
      <c r="I51" s="71"/>
      <c r="J51" s="72">
        <f t="shared" si="9"/>
        <v>0</v>
      </c>
      <c r="K51" s="73">
        <f t="shared" si="10"/>
        <v>0</v>
      </c>
      <c r="L51" s="97"/>
      <c r="M51" s="74"/>
      <c r="N51" s="75">
        <f t="shared" si="7"/>
        <v>0</v>
      </c>
      <c r="O51" s="53"/>
      <c r="P51" s="76">
        <f>J51*1008</f>
        <v>0</v>
      </c>
      <c r="Q51" s="77">
        <f t="shared" si="12"/>
        <v>0</v>
      </c>
      <c r="R51" s="77">
        <f t="shared" si="13"/>
        <v>0</v>
      </c>
      <c r="S51" s="56">
        <f t="shared" si="6"/>
        <v>0</v>
      </c>
      <c r="T51" s="53"/>
      <c r="U51" s="53"/>
      <c r="V51" s="53"/>
      <c r="W51" s="53"/>
      <c r="X51" s="53"/>
      <c r="Y51" s="53"/>
      <c r="Z51" s="53"/>
      <c r="AA51" s="53"/>
    </row>
    <row r="52" spans="1:27" s="15" customFormat="1" ht="18" outlineLevel="1">
      <c r="A52" s="53"/>
      <c r="B52" s="53"/>
      <c r="C52" s="67">
        <v>47</v>
      </c>
      <c r="D52" s="68" t="s">
        <v>155</v>
      </c>
      <c r="E52" s="69" t="s">
        <v>156</v>
      </c>
      <c r="F52" s="67">
        <v>25</v>
      </c>
      <c r="G52" s="70">
        <v>910</v>
      </c>
      <c r="H52" s="71"/>
      <c r="I52" s="71"/>
      <c r="J52" s="72">
        <f t="shared" si="9"/>
        <v>0</v>
      </c>
      <c r="K52" s="73">
        <f t="shared" si="10"/>
        <v>0</v>
      </c>
      <c r="L52" s="97"/>
      <c r="M52" s="74"/>
      <c r="N52" s="75">
        <f t="shared" si="7"/>
        <v>0</v>
      </c>
      <c r="O52" s="53"/>
      <c r="P52" s="76">
        <f>J52*1008</f>
        <v>0</v>
      </c>
      <c r="Q52" s="77">
        <f t="shared" si="12"/>
        <v>0</v>
      </c>
      <c r="R52" s="77">
        <f t="shared" si="13"/>
        <v>0</v>
      </c>
      <c r="S52" s="56">
        <f t="shared" si="6"/>
        <v>0</v>
      </c>
      <c r="T52" s="53"/>
      <c r="U52" s="53"/>
      <c r="V52" s="53"/>
      <c r="W52" s="53"/>
      <c r="X52" s="53"/>
      <c r="Y52" s="53"/>
      <c r="Z52" s="53"/>
      <c r="AA52" s="53"/>
    </row>
    <row r="53" spans="1:27" s="15" customFormat="1" ht="18" outlineLevel="1">
      <c r="A53" s="53"/>
      <c r="B53" s="53"/>
      <c r="C53" s="67">
        <v>48</v>
      </c>
      <c r="D53" s="68" t="s">
        <v>157</v>
      </c>
      <c r="E53" s="69" t="s">
        <v>158</v>
      </c>
      <c r="F53" s="67">
        <v>25</v>
      </c>
      <c r="G53" s="70">
        <v>910</v>
      </c>
      <c r="H53" s="71"/>
      <c r="I53" s="71"/>
      <c r="J53" s="72">
        <f t="shared" si="9"/>
        <v>0</v>
      </c>
      <c r="K53" s="73">
        <f t="shared" si="10"/>
        <v>0</v>
      </c>
      <c r="L53" s="97"/>
      <c r="M53" s="74"/>
      <c r="N53" s="75">
        <f t="shared" si="7"/>
        <v>0</v>
      </c>
      <c r="O53" s="53"/>
      <c r="P53" s="76">
        <f>J53*1008</f>
        <v>0</v>
      </c>
      <c r="Q53" s="77">
        <f t="shared" si="12"/>
        <v>0</v>
      </c>
      <c r="R53" s="77">
        <f t="shared" si="13"/>
        <v>0</v>
      </c>
      <c r="S53" s="56">
        <f t="shared" si="6"/>
        <v>0</v>
      </c>
      <c r="T53" s="53"/>
      <c r="U53" s="53"/>
      <c r="V53" s="53"/>
      <c r="W53" s="53"/>
      <c r="X53" s="53"/>
      <c r="Y53" s="53"/>
      <c r="Z53" s="53"/>
      <c r="AA53" s="53"/>
    </row>
    <row r="54" spans="1:27" s="15" customFormat="1" ht="18" outlineLevel="1">
      <c r="A54" s="53"/>
      <c r="B54" s="53"/>
      <c r="C54" s="67">
        <v>49</v>
      </c>
      <c r="D54" s="68" t="s">
        <v>159</v>
      </c>
      <c r="E54" s="69" t="s">
        <v>160</v>
      </c>
      <c r="F54" s="67">
        <v>25</v>
      </c>
      <c r="G54" s="70">
        <v>1050</v>
      </c>
      <c r="H54" s="71"/>
      <c r="I54" s="71"/>
      <c r="J54" s="72">
        <f t="shared" si="9"/>
        <v>0</v>
      </c>
      <c r="K54" s="73">
        <f t="shared" si="10"/>
        <v>0</v>
      </c>
      <c r="L54" s="97"/>
      <c r="M54" s="74"/>
      <c r="N54" s="75">
        <f t="shared" si="7"/>
        <v>0</v>
      </c>
      <c r="O54" s="53"/>
      <c r="P54" s="76">
        <f>J54*0</f>
        <v>0</v>
      </c>
      <c r="Q54" s="77">
        <f t="shared" si="12"/>
        <v>0</v>
      </c>
      <c r="R54" s="77">
        <f t="shared" si="13"/>
        <v>0</v>
      </c>
      <c r="S54" s="56">
        <f t="shared" si="6"/>
        <v>0</v>
      </c>
      <c r="T54" s="53"/>
      <c r="U54" s="53"/>
      <c r="V54" s="53"/>
      <c r="W54" s="53"/>
      <c r="X54" s="53"/>
      <c r="Y54" s="53"/>
      <c r="Z54" s="53"/>
      <c r="AA54" s="53"/>
    </row>
    <row r="55" spans="1:27" s="15" customFormat="1" ht="18" outlineLevel="1">
      <c r="A55" s="53"/>
      <c r="B55" s="53"/>
      <c r="C55" s="67">
        <v>50</v>
      </c>
      <c r="D55" s="68" t="s">
        <v>161</v>
      </c>
      <c r="E55" s="69" t="s">
        <v>162</v>
      </c>
      <c r="F55" s="67">
        <v>25</v>
      </c>
      <c r="G55" s="70">
        <v>1050</v>
      </c>
      <c r="H55" s="71"/>
      <c r="I55" s="71"/>
      <c r="J55" s="72">
        <f t="shared" si="9"/>
        <v>0</v>
      </c>
      <c r="K55" s="73">
        <f t="shared" si="10"/>
        <v>0</v>
      </c>
      <c r="L55" s="97"/>
      <c r="M55" s="74"/>
      <c r="N55" s="75">
        <f t="shared" si="7"/>
        <v>0</v>
      </c>
      <c r="O55" s="53"/>
      <c r="P55" s="76">
        <f>J55*1148</f>
        <v>0</v>
      </c>
      <c r="Q55" s="77">
        <f t="shared" si="12"/>
        <v>0</v>
      </c>
      <c r="R55" s="77">
        <f t="shared" si="13"/>
        <v>0</v>
      </c>
      <c r="S55" s="56">
        <f t="shared" si="6"/>
        <v>0</v>
      </c>
      <c r="T55" s="53"/>
      <c r="U55" s="53"/>
      <c r="V55" s="53"/>
      <c r="W55" s="53"/>
      <c r="X55" s="53"/>
      <c r="Y55" s="53"/>
      <c r="Z55" s="53"/>
      <c r="AA55" s="53"/>
    </row>
    <row r="56" spans="1:27" s="15" customFormat="1" ht="18" outlineLevel="1">
      <c r="A56" s="53"/>
      <c r="B56" s="53"/>
      <c r="C56" s="67">
        <v>51</v>
      </c>
      <c r="D56" s="68" t="s">
        <v>163</v>
      </c>
      <c r="E56" s="69" t="s">
        <v>164</v>
      </c>
      <c r="F56" s="67">
        <v>25</v>
      </c>
      <c r="G56" s="70">
        <v>1050</v>
      </c>
      <c r="H56" s="71"/>
      <c r="I56" s="71"/>
      <c r="J56" s="72">
        <f t="shared" si="9"/>
        <v>0</v>
      </c>
      <c r="K56" s="73">
        <f t="shared" si="10"/>
        <v>0</v>
      </c>
      <c r="L56" s="97"/>
      <c r="M56" s="74"/>
      <c r="N56" s="75">
        <f t="shared" si="7"/>
        <v>0</v>
      </c>
      <c r="O56" s="53"/>
      <c r="P56" s="76">
        <f>J56*1148</f>
        <v>0</v>
      </c>
      <c r="Q56" s="77">
        <f t="shared" si="12"/>
        <v>0</v>
      </c>
      <c r="R56" s="77">
        <f t="shared" si="13"/>
        <v>0</v>
      </c>
      <c r="S56" s="56">
        <f t="shared" si="6"/>
        <v>0</v>
      </c>
      <c r="T56" s="53"/>
      <c r="U56" s="53"/>
      <c r="V56" s="53"/>
      <c r="W56" s="53"/>
      <c r="X56" s="53"/>
      <c r="Y56" s="53"/>
      <c r="Z56" s="53"/>
      <c r="AA56" s="53"/>
    </row>
    <row r="57" spans="1:27" s="15" customFormat="1" ht="18" outlineLevel="1">
      <c r="A57" s="53"/>
      <c r="B57" s="53"/>
      <c r="C57" s="67">
        <v>52</v>
      </c>
      <c r="D57" s="68" t="s">
        <v>165</v>
      </c>
      <c r="E57" s="69" t="s">
        <v>166</v>
      </c>
      <c r="F57" s="67">
        <v>25</v>
      </c>
      <c r="G57" s="70">
        <v>1080</v>
      </c>
      <c r="H57" s="71"/>
      <c r="I57" s="71"/>
      <c r="J57" s="72">
        <f t="shared" si="9"/>
        <v>0</v>
      </c>
      <c r="K57" s="73">
        <f t="shared" si="10"/>
        <v>0</v>
      </c>
      <c r="L57" s="97"/>
      <c r="M57" s="74"/>
      <c r="N57" s="75">
        <f t="shared" si="7"/>
        <v>0</v>
      </c>
      <c r="O57" s="53"/>
      <c r="P57" s="76">
        <f>J57*1176</f>
        <v>0</v>
      </c>
      <c r="Q57" s="77">
        <f t="shared" si="12"/>
        <v>0</v>
      </c>
      <c r="R57" s="77">
        <f t="shared" si="13"/>
        <v>0</v>
      </c>
      <c r="S57" s="56">
        <f t="shared" si="6"/>
        <v>0</v>
      </c>
      <c r="T57" s="53"/>
      <c r="U57" s="53"/>
      <c r="V57" s="53"/>
      <c r="W57" s="53"/>
      <c r="X57" s="53"/>
      <c r="Y57" s="53"/>
      <c r="Z57" s="53"/>
      <c r="AA57" s="53"/>
    </row>
    <row r="58" spans="1:27" s="15" customFormat="1" ht="18" outlineLevel="1">
      <c r="A58" s="53"/>
      <c r="B58" s="53"/>
      <c r="C58" s="67">
        <v>53</v>
      </c>
      <c r="D58" s="68" t="s">
        <v>167</v>
      </c>
      <c r="E58" s="69" t="s">
        <v>168</v>
      </c>
      <c r="F58" s="67">
        <v>25</v>
      </c>
      <c r="G58" s="70">
        <v>1080</v>
      </c>
      <c r="H58" s="71"/>
      <c r="I58" s="71"/>
      <c r="J58" s="72">
        <f t="shared" si="9"/>
        <v>0</v>
      </c>
      <c r="K58" s="73">
        <f t="shared" si="10"/>
        <v>0</v>
      </c>
      <c r="L58" s="97"/>
      <c r="M58" s="74"/>
      <c r="N58" s="75">
        <f t="shared" si="7"/>
        <v>0</v>
      </c>
      <c r="O58" s="53"/>
      <c r="P58" s="76">
        <f>J58*1176</f>
        <v>0</v>
      </c>
      <c r="Q58" s="77">
        <f t="shared" si="12"/>
        <v>0</v>
      </c>
      <c r="R58" s="77">
        <f t="shared" si="13"/>
        <v>0</v>
      </c>
      <c r="S58" s="56">
        <f t="shared" si="6"/>
        <v>0</v>
      </c>
      <c r="T58" s="53"/>
      <c r="U58" s="53"/>
      <c r="V58" s="53"/>
      <c r="W58" s="53"/>
      <c r="X58" s="53"/>
      <c r="Y58" s="53"/>
      <c r="Z58" s="53"/>
      <c r="AA58" s="53"/>
    </row>
    <row r="59" spans="1:27" s="15" customFormat="1" ht="18" outlineLevel="1">
      <c r="A59" s="53"/>
      <c r="B59" s="53"/>
      <c r="C59" s="67">
        <v>54</v>
      </c>
      <c r="D59" s="68" t="s">
        <v>169</v>
      </c>
      <c r="E59" s="69" t="s">
        <v>170</v>
      </c>
      <c r="F59" s="67">
        <v>25</v>
      </c>
      <c r="G59" s="70">
        <v>1080</v>
      </c>
      <c r="H59" s="71"/>
      <c r="I59" s="71"/>
      <c r="J59" s="72">
        <f t="shared" si="9"/>
        <v>0</v>
      </c>
      <c r="K59" s="73">
        <f t="shared" si="10"/>
        <v>0</v>
      </c>
      <c r="L59" s="97"/>
      <c r="M59" s="74"/>
      <c r="N59" s="75">
        <f t="shared" si="7"/>
        <v>0</v>
      </c>
      <c r="O59" s="53"/>
      <c r="P59" s="76">
        <f>J59*1176</f>
        <v>0</v>
      </c>
      <c r="Q59" s="77">
        <f t="shared" si="12"/>
        <v>0</v>
      </c>
      <c r="R59" s="77">
        <f t="shared" si="13"/>
        <v>0</v>
      </c>
      <c r="S59" s="56">
        <f t="shared" si="6"/>
        <v>0</v>
      </c>
      <c r="T59" s="53"/>
      <c r="U59" s="53"/>
      <c r="V59" s="53"/>
      <c r="W59" s="53"/>
      <c r="X59" s="53"/>
      <c r="Y59" s="53"/>
      <c r="Z59" s="53"/>
      <c r="AA59" s="53"/>
    </row>
    <row r="60" spans="1:27" s="15" customFormat="1" ht="18" outlineLevel="1">
      <c r="A60" s="53"/>
      <c r="B60" s="53"/>
      <c r="C60" s="67">
        <v>55</v>
      </c>
      <c r="D60" s="68" t="s">
        <v>171</v>
      </c>
      <c r="E60" s="69" t="s">
        <v>172</v>
      </c>
      <c r="F60" s="67">
        <v>25</v>
      </c>
      <c r="G60" s="70">
        <v>1080</v>
      </c>
      <c r="H60" s="71"/>
      <c r="I60" s="71"/>
      <c r="J60" s="72">
        <f t="shared" si="9"/>
        <v>0</v>
      </c>
      <c r="K60" s="73">
        <f t="shared" si="10"/>
        <v>0</v>
      </c>
      <c r="L60" s="97"/>
      <c r="M60" s="74"/>
      <c r="N60" s="75">
        <f t="shared" si="7"/>
        <v>0</v>
      </c>
      <c r="O60" s="53"/>
      <c r="P60" s="76">
        <f>J60*0</f>
        <v>0</v>
      </c>
      <c r="Q60" s="77">
        <f t="shared" si="12"/>
        <v>0</v>
      </c>
      <c r="R60" s="77">
        <f t="shared" si="13"/>
        <v>0</v>
      </c>
      <c r="S60" s="56">
        <f t="shared" si="6"/>
        <v>0</v>
      </c>
      <c r="T60" s="53"/>
      <c r="U60" s="53"/>
      <c r="V60" s="53"/>
      <c r="W60" s="53"/>
      <c r="X60" s="53"/>
      <c r="Y60" s="53"/>
      <c r="Z60" s="53"/>
      <c r="AA60" s="53"/>
    </row>
    <row r="61" spans="1:27" s="15" customFormat="1" ht="18" outlineLevel="1">
      <c r="A61" s="53"/>
      <c r="B61" s="53"/>
      <c r="C61" s="67">
        <v>56</v>
      </c>
      <c r="D61" s="68" t="s">
        <v>173</v>
      </c>
      <c r="E61" s="69" t="s">
        <v>174</v>
      </c>
      <c r="F61" s="67">
        <v>25</v>
      </c>
      <c r="G61" s="70">
        <v>1080</v>
      </c>
      <c r="H61" s="71"/>
      <c r="I61" s="71"/>
      <c r="J61" s="72">
        <f t="shared" si="9"/>
        <v>0</v>
      </c>
      <c r="K61" s="73">
        <f t="shared" si="10"/>
        <v>0</v>
      </c>
      <c r="L61" s="97"/>
      <c r="M61" s="74"/>
      <c r="N61" s="75">
        <f t="shared" si="7"/>
        <v>0</v>
      </c>
      <c r="O61" s="53"/>
      <c r="P61" s="76">
        <f>J61*1176</f>
        <v>0</v>
      </c>
      <c r="Q61" s="77">
        <f t="shared" si="12"/>
        <v>0</v>
      </c>
      <c r="R61" s="77">
        <f t="shared" si="13"/>
        <v>0</v>
      </c>
      <c r="S61" s="56">
        <f t="shared" si="6"/>
        <v>0</v>
      </c>
      <c r="T61" s="53"/>
      <c r="U61" s="53"/>
      <c r="V61" s="53"/>
      <c r="W61" s="53"/>
      <c r="X61" s="53"/>
      <c r="Y61" s="53"/>
      <c r="Z61" s="53"/>
      <c r="AA61" s="53"/>
    </row>
    <row r="62" spans="1:27" s="15" customFormat="1" ht="18" outlineLevel="1">
      <c r="A62" s="53"/>
      <c r="B62" s="53"/>
      <c r="C62" s="67">
        <v>57</v>
      </c>
      <c r="D62" s="68" t="s">
        <v>175</v>
      </c>
      <c r="E62" s="69" t="s">
        <v>176</v>
      </c>
      <c r="F62" s="67">
        <v>25</v>
      </c>
      <c r="G62" s="70">
        <v>1080</v>
      </c>
      <c r="H62" s="71"/>
      <c r="I62" s="71"/>
      <c r="J62" s="72">
        <f t="shared" si="9"/>
        <v>0</v>
      </c>
      <c r="K62" s="73">
        <f t="shared" si="10"/>
        <v>0</v>
      </c>
      <c r="L62" s="97"/>
      <c r="M62" s="74"/>
      <c r="N62" s="75">
        <f t="shared" si="7"/>
        <v>0</v>
      </c>
      <c r="O62" s="53"/>
      <c r="P62" s="76">
        <f>J62*1176</f>
        <v>0</v>
      </c>
      <c r="Q62" s="77">
        <f t="shared" si="12"/>
        <v>0</v>
      </c>
      <c r="R62" s="77">
        <f t="shared" si="13"/>
        <v>0</v>
      </c>
      <c r="S62" s="56">
        <f t="shared" si="6"/>
        <v>0</v>
      </c>
      <c r="T62" s="53"/>
      <c r="U62" s="53"/>
      <c r="V62" s="53"/>
      <c r="W62" s="53"/>
      <c r="X62" s="53"/>
      <c r="Y62" s="53"/>
      <c r="Z62" s="53"/>
      <c r="AA62" s="53"/>
    </row>
    <row r="63" spans="1:27" s="15" customFormat="1" ht="18">
      <c r="A63" s="53"/>
      <c r="B63" s="53"/>
      <c r="C63" s="67"/>
      <c r="D63" s="68"/>
      <c r="E63" s="69"/>
      <c r="F63" s="67"/>
      <c r="G63" s="70"/>
      <c r="H63" s="70"/>
      <c r="I63" s="70" t="s">
        <v>11</v>
      </c>
      <c r="J63" s="72">
        <f>SUM(J6:J32)</f>
        <v>0</v>
      </c>
      <c r="K63" s="73">
        <f>SUM(K6:K32)</f>
        <v>0</v>
      </c>
      <c r="L63" s="73"/>
      <c r="M63" s="108" t="s">
        <v>211</v>
      </c>
      <c r="N63" s="112">
        <f>SUM(N6:N62)</f>
        <v>0</v>
      </c>
      <c r="O63" s="79" t="s">
        <v>11</v>
      </c>
      <c r="P63" s="80">
        <f>SUM(P6:P32)</f>
        <v>0</v>
      </c>
      <c r="Q63" s="80">
        <f>SUM(Q6:Q62)</f>
        <v>0</v>
      </c>
      <c r="R63" s="81">
        <f>SUM(R6:R32)</f>
        <v>0</v>
      </c>
      <c r="S63" s="82">
        <f>SUM(S6:S32)</f>
        <v>0</v>
      </c>
      <c r="T63" s="53"/>
      <c r="U63" s="53"/>
      <c r="V63" s="53"/>
      <c r="W63" s="53"/>
      <c r="X63" s="53"/>
      <c r="Y63" s="53"/>
      <c r="Z63" s="53"/>
      <c r="AA63" s="53"/>
    </row>
    <row r="64" spans="1:27" s="15" customFormat="1" ht="18">
      <c r="A64" s="53"/>
      <c r="B64" s="53"/>
      <c r="C64" s="67"/>
      <c r="D64" s="68"/>
      <c r="E64" s="69"/>
      <c r="F64" s="67"/>
      <c r="G64" s="70"/>
      <c r="H64" s="70"/>
      <c r="I64" s="70"/>
      <c r="J64" s="72"/>
      <c r="K64" s="73"/>
      <c r="L64" s="73"/>
      <c r="M64" s="109" t="s">
        <v>210</v>
      </c>
      <c r="N64" s="112">
        <f>N63+S63</f>
        <v>0</v>
      </c>
      <c r="O64" s="79"/>
      <c r="P64" s="80"/>
      <c r="Q64" s="80"/>
      <c r="R64" s="81"/>
      <c r="S64" s="82"/>
      <c r="T64" s="53"/>
      <c r="U64" s="53"/>
      <c r="V64" s="53"/>
      <c r="W64" s="53"/>
      <c r="X64" s="53"/>
      <c r="Y64" s="53"/>
      <c r="Z64" s="53"/>
      <c r="AA64" s="53"/>
    </row>
    <row r="65" spans="1:27" s="15" customFormat="1" ht="36">
      <c r="A65" s="53"/>
      <c r="B65" s="53"/>
      <c r="C65" s="67"/>
      <c r="D65" s="68"/>
      <c r="E65" s="69"/>
      <c r="F65" s="67"/>
      <c r="G65" s="70"/>
      <c r="H65" s="70"/>
      <c r="I65" s="70"/>
      <c r="J65" s="72"/>
      <c r="K65" s="73"/>
      <c r="L65" s="73"/>
      <c r="M65" s="110" t="s">
        <v>212</v>
      </c>
      <c r="N65" s="112">
        <f>P63+Q63+R63</f>
        <v>0</v>
      </c>
      <c r="O65" s="79"/>
      <c r="P65" s="80"/>
      <c r="Q65" s="80"/>
      <c r="R65" s="81"/>
      <c r="S65" s="82"/>
      <c r="T65" s="53"/>
      <c r="U65" s="53"/>
      <c r="V65" s="53"/>
      <c r="W65" s="53"/>
      <c r="X65" s="53"/>
      <c r="Y65" s="53"/>
      <c r="Z65" s="53"/>
      <c r="AA65" s="53"/>
    </row>
    <row r="66" spans="1:27" s="15" customFormat="1" ht="36">
      <c r="A66" s="53"/>
      <c r="B66" s="53"/>
      <c r="C66" s="67"/>
      <c r="D66" s="68"/>
      <c r="E66" s="68"/>
      <c r="F66" s="67"/>
      <c r="G66" s="70"/>
      <c r="H66" s="70"/>
      <c r="I66" s="70"/>
      <c r="J66" s="73"/>
      <c r="K66" s="73"/>
      <c r="L66" s="73"/>
      <c r="M66" s="111" t="s">
        <v>213</v>
      </c>
      <c r="N66" s="112">
        <f>P63+Q63+R63+S63</f>
        <v>0</v>
      </c>
      <c r="O66" s="79"/>
      <c r="P66" s="80"/>
      <c r="Q66" s="80"/>
      <c r="R66" s="55"/>
      <c r="S66" s="56"/>
      <c r="T66" s="53"/>
      <c r="U66" s="53"/>
      <c r="V66" s="53"/>
      <c r="W66" s="53"/>
      <c r="X66" s="53"/>
      <c r="Y66" s="53"/>
      <c r="Z66" s="53"/>
      <c r="AA66" s="53"/>
    </row>
    <row r="67" spans="1:27" s="15" customFormat="1" ht="18">
      <c r="A67" s="53"/>
      <c r="B67" s="53"/>
      <c r="C67" s="84"/>
      <c r="D67" s="84"/>
      <c r="E67" s="84"/>
      <c r="F67" s="84"/>
      <c r="G67" s="84"/>
      <c r="H67" s="84"/>
      <c r="I67" s="84"/>
      <c r="J67" s="85"/>
      <c r="K67" s="85"/>
      <c r="L67" s="85"/>
      <c r="M67" s="86"/>
      <c r="N67" s="87"/>
      <c r="O67" s="53"/>
      <c r="P67" s="54"/>
      <c r="Q67" s="54"/>
      <c r="R67" s="55"/>
      <c r="S67" s="56"/>
      <c r="T67" s="53"/>
      <c r="U67" s="53"/>
      <c r="V67" s="88"/>
      <c r="W67" s="53"/>
      <c r="X67" s="88"/>
      <c r="Y67" s="53"/>
      <c r="Z67" s="88"/>
      <c r="AA67" s="53"/>
    </row>
    <row r="68" spans="1:27" s="15" customFormat="1" ht="18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54"/>
      <c r="R68" s="55"/>
      <c r="S68" s="56"/>
      <c r="T68" s="53"/>
      <c r="U68" s="53"/>
      <c r="V68" s="53"/>
      <c r="W68" s="53"/>
      <c r="X68" s="53"/>
      <c r="Y68" s="53"/>
      <c r="Z68" s="53"/>
      <c r="AA68" s="53"/>
    </row>
    <row r="69" spans="1:27" s="15" customFormat="1" ht="18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54"/>
      <c r="R69" s="55"/>
      <c r="S69" s="56"/>
      <c r="T69" s="53"/>
      <c r="U69" s="53"/>
      <c r="V69" s="53"/>
      <c r="W69" s="53"/>
      <c r="X69" s="53"/>
      <c r="Y69" s="53"/>
      <c r="Z69" s="53"/>
      <c r="AA69" s="53"/>
    </row>
    <row r="70" spans="1:27" s="15" customFormat="1" ht="18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89"/>
      <c r="N70" s="89"/>
      <c r="O70" s="53"/>
      <c r="P70" s="54"/>
      <c r="Q70" s="54"/>
      <c r="R70" s="55"/>
      <c r="S70" s="56"/>
      <c r="T70" s="53"/>
      <c r="U70" s="53"/>
      <c r="V70" s="53"/>
      <c r="W70" s="53"/>
      <c r="X70" s="53"/>
      <c r="Y70" s="53"/>
      <c r="Z70" s="53"/>
      <c r="AA70" s="53"/>
    </row>
    <row r="71" spans="1:27" s="15" customFormat="1" ht="18">
      <c r="A71" s="53"/>
      <c r="B71" s="53"/>
      <c r="C71" s="53"/>
      <c r="D71" s="53" t="s">
        <v>15</v>
      </c>
      <c r="E71" s="53"/>
      <c r="F71" s="53"/>
      <c r="G71" s="56">
        <f>P63*0.2</f>
        <v>0</v>
      </c>
      <c r="H71" s="53"/>
      <c r="I71" s="53"/>
      <c r="J71" s="90"/>
      <c r="K71" s="53"/>
      <c r="L71" s="53"/>
      <c r="M71" s="89"/>
      <c r="N71" s="89"/>
      <c r="O71" s="53"/>
      <c r="P71" s="54"/>
      <c r="Q71" s="54"/>
      <c r="R71" s="55"/>
      <c r="S71" s="56"/>
      <c r="T71" s="53"/>
      <c r="U71" s="53"/>
      <c r="V71" s="53"/>
      <c r="W71" s="53"/>
      <c r="X71" s="53"/>
      <c r="Y71" s="53"/>
      <c r="Z71" s="53"/>
      <c r="AA71" s="53"/>
    </row>
    <row r="72" spans="1:27" s="15" customFormat="1" ht="18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Q72" s="54"/>
      <c r="R72" s="55"/>
      <c r="S72" s="56"/>
      <c r="T72" s="53"/>
      <c r="U72" s="53"/>
      <c r="V72" s="53"/>
      <c r="W72" s="53"/>
      <c r="X72" s="53"/>
      <c r="Y72" s="53"/>
      <c r="Z72" s="53"/>
      <c r="AA72" s="53"/>
    </row>
    <row r="73" spans="1:27" s="15" customFormat="1" ht="18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  <c r="Q73" s="54"/>
      <c r="R73" s="55"/>
      <c r="S73" s="56"/>
      <c r="T73" s="53"/>
      <c r="U73" s="53"/>
      <c r="V73" s="53"/>
      <c r="W73" s="53"/>
      <c r="X73" s="53"/>
      <c r="Y73" s="53"/>
      <c r="Z73" s="53"/>
      <c r="AA73" s="53"/>
    </row>
    <row r="74" spans="1:27" s="15" customFormat="1" ht="18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  <c r="Q74" s="54"/>
      <c r="R74" s="55"/>
      <c r="S74" s="56"/>
      <c r="T74" s="53"/>
      <c r="U74" s="53"/>
      <c r="V74" s="53"/>
      <c r="W74" s="53"/>
      <c r="X74" s="53"/>
      <c r="Y74" s="53"/>
      <c r="Z74" s="53"/>
      <c r="AA74" s="53"/>
    </row>
    <row r="75" spans="1:27" s="15" customFormat="1" ht="18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  <c r="Q75" s="54"/>
      <c r="R75" s="55"/>
      <c r="S75" s="56"/>
      <c r="T75" s="53"/>
      <c r="U75" s="53"/>
      <c r="V75" s="53"/>
      <c r="W75" s="53"/>
      <c r="X75" s="53"/>
      <c r="Y75" s="53"/>
      <c r="Z75" s="53"/>
      <c r="AA75" s="53"/>
    </row>
    <row r="76" spans="1:27" s="15" customFormat="1" ht="18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  <c r="Q76" s="54"/>
      <c r="R76" s="55"/>
      <c r="S76" s="56"/>
      <c r="T76" s="53"/>
      <c r="U76" s="53"/>
      <c r="V76" s="53"/>
      <c r="W76" s="53"/>
      <c r="X76" s="53"/>
      <c r="Y76" s="53"/>
      <c r="Z76" s="53"/>
      <c r="AA76" s="53"/>
    </row>
    <row r="77" spans="1:27" s="15" customFormat="1" ht="18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  <c r="Q77" s="54"/>
      <c r="R77" s="55"/>
      <c r="S77" s="56"/>
      <c r="T77" s="53"/>
      <c r="U77" s="53"/>
      <c r="V77" s="53"/>
      <c r="W77" s="53"/>
      <c r="X77" s="53"/>
      <c r="Y77" s="53"/>
      <c r="Z77" s="53"/>
      <c r="AA77" s="53"/>
    </row>
    <row r="78" spans="1:27" s="15" customFormat="1" ht="18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54"/>
      <c r="R78" s="55"/>
      <c r="S78" s="56"/>
      <c r="T78" s="53"/>
      <c r="U78" s="53"/>
      <c r="V78" s="53"/>
      <c r="W78" s="53"/>
      <c r="X78" s="53"/>
      <c r="Y78" s="53"/>
      <c r="Z78" s="53"/>
      <c r="AA78" s="53"/>
    </row>
    <row r="79" spans="1:27" s="15" customFormat="1" ht="18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  <c r="Q79" s="54"/>
      <c r="R79" s="55"/>
      <c r="S79" s="56"/>
      <c r="T79" s="53"/>
      <c r="U79" s="53"/>
      <c r="V79" s="53"/>
      <c r="W79" s="53"/>
      <c r="X79" s="53"/>
      <c r="Y79" s="53"/>
      <c r="Z79" s="53"/>
      <c r="AA79" s="53"/>
    </row>
    <row r="80" spans="1:27" s="15" customFormat="1" ht="18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  <c r="Q80" s="54"/>
      <c r="R80" s="55"/>
      <c r="S80" s="56"/>
      <c r="T80" s="53"/>
      <c r="U80" s="53"/>
      <c r="V80" s="53"/>
      <c r="W80" s="53"/>
      <c r="X80" s="53"/>
      <c r="Y80" s="53"/>
      <c r="Z80" s="53"/>
      <c r="AA80" s="53"/>
    </row>
    <row r="81" spans="1:27" s="15" customFormat="1" ht="18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  <c r="Q81" s="54"/>
      <c r="R81" s="55"/>
      <c r="S81" s="56"/>
      <c r="T81" s="53"/>
      <c r="U81" s="53"/>
      <c r="V81" s="53"/>
      <c r="W81" s="53"/>
      <c r="X81" s="53"/>
      <c r="Y81" s="53"/>
      <c r="Z81" s="53"/>
      <c r="AA81" s="53"/>
    </row>
    <row r="82" spans="1:27" s="15" customFormat="1" ht="18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  <c r="Q82" s="54"/>
      <c r="R82" s="55"/>
      <c r="S82" s="56"/>
      <c r="T82" s="53"/>
      <c r="U82" s="53"/>
      <c r="V82" s="53"/>
      <c r="W82" s="53"/>
      <c r="X82" s="53"/>
      <c r="Y82" s="53"/>
      <c r="Z82" s="53"/>
      <c r="AA82" s="53"/>
    </row>
    <row r="83" spans="16:19" s="15" customFormat="1" ht="12.75">
      <c r="P83" s="39"/>
      <c r="Q83" s="39"/>
      <c r="R83" s="30"/>
      <c r="S83" s="40"/>
    </row>
    <row r="84" spans="16:19" s="15" customFormat="1" ht="12.75">
      <c r="P84" s="39"/>
      <c r="Q84" s="39"/>
      <c r="R84" s="30"/>
      <c r="S84" s="40"/>
    </row>
    <row r="85" spans="16:19" s="15" customFormat="1" ht="12.75">
      <c r="P85" s="39"/>
      <c r="Q85" s="39"/>
      <c r="R85" s="30"/>
      <c r="S85" s="40"/>
    </row>
    <row r="86" spans="16:19" s="15" customFormat="1" ht="12.75">
      <c r="P86" s="39"/>
      <c r="Q86" s="39"/>
      <c r="R86" s="30"/>
      <c r="S86" s="40"/>
    </row>
    <row r="87" spans="16:19" s="15" customFormat="1" ht="12.75">
      <c r="P87" s="39"/>
      <c r="Q87" s="39"/>
      <c r="R87" s="30"/>
      <c r="S87" s="40"/>
    </row>
    <row r="88" spans="16:19" s="15" customFormat="1" ht="12.75">
      <c r="P88" s="39"/>
      <c r="Q88" s="39"/>
      <c r="R88" s="30"/>
      <c r="S88" s="40"/>
    </row>
    <row r="89" spans="16:19" s="15" customFormat="1" ht="12.75">
      <c r="P89" s="39"/>
      <c r="Q89" s="39"/>
      <c r="R89" s="30"/>
      <c r="S89" s="40"/>
    </row>
    <row r="90" spans="16:19" s="15" customFormat="1" ht="12.75">
      <c r="P90" s="39"/>
      <c r="Q90" s="39"/>
      <c r="R90" s="30"/>
      <c r="S90" s="40"/>
    </row>
    <row r="91" spans="16:19" s="15" customFormat="1" ht="12.75">
      <c r="P91" s="39"/>
      <c r="Q91" s="39"/>
      <c r="R91" s="30"/>
      <c r="S91" s="40"/>
    </row>
    <row r="92" spans="16:19" s="15" customFormat="1" ht="12.75">
      <c r="P92" s="39"/>
      <c r="Q92" s="39"/>
      <c r="R92" s="30"/>
      <c r="S92" s="40"/>
    </row>
    <row r="93" spans="16:19" s="15" customFormat="1" ht="12.75">
      <c r="P93" s="39"/>
      <c r="Q93" s="39"/>
      <c r="R93" s="30"/>
      <c r="S93" s="40"/>
    </row>
    <row r="94" spans="16:19" s="15" customFormat="1" ht="12.75">
      <c r="P94" s="39"/>
      <c r="Q94" s="39"/>
      <c r="R94" s="30"/>
      <c r="S94" s="40"/>
    </row>
    <row r="95" spans="16:19" s="15" customFormat="1" ht="12.75">
      <c r="P95" s="39"/>
      <c r="Q95" s="39"/>
      <c r="R95" s="30"/>
      <c r="S95" s="40"/>
    </row>
    <row r="96" spans="16:19" s="15" customFormat="1" ht="12.75">
      <c r="P96" s="39"/>
      <c r="Q96" s="39"/>
      <c r="R96" s="30"/>
      <c r="S96" s="40"/>
    </row>
    <row r="97" spans="16:19" s="15" customFormat="1" ht="12.75">
      <c r="P97" s="39"/>
      <c r="Q97" s="39"/>
      <c r="R97" s="30"/>
      <c r="S97" s="40"/>
    </row>
    <row r="98" spans="16:19" s="15" customFormat="1" ht="12.75">
      <c r="P98" s="39"/>
      <c r="Q98" s="39"/>
      <c r="R98" s="30"/>
      <c r="S98" s="40"/>
    </row>
    <row r="99" spans="16:19" s="15" customFormat="1" ht="12.75">
      <c r="P99" s="39"/>
      <c r="Q99" s="39"/>
      <c r="R99" s="30"/>
      <c r="S99" s="40"/>
    </row>
    <row r="100" spans="16:19" s="15" customFormat="1" ht="12.75">
      <c r="P100" s="39"/>
      <c r="Q100" s="39"/>
      <c r="R100" s="30"/>
      <c r="S100" s="40"/>
    </row>
    <row r="101" spans="16:19" s="15" customFormat="1" ht="12.75">
      <c r="P101" s="39"/>
      <c r="Q101" s="39"/>
      <c r="R101" s="30"/>
      <c r="S101" s="40"/>
    </row>
    <row r="102" spans="16:19" s="15" customFormat="1" ht="12.75">
      <c r="P102" s="39"/>
      <c r="Q102" s="39"/>
      <c r="R102" s="30"/>
      <c r="S102" s="40"/>
    </row>
    <row r="103" spans="16:19" s="15" customFormat="1" ht="12.75">
      <c r="P103" s="39"/>
      <c r="Q103" s="39"/>
      <c r="R103" s="30"/>
      <c r="S103" s="40"/>
    </row>
    <row r="104" spans="16:19" s="15" customFormat="1" ht="12.75">
      <c r="P104" s="39"/>
      <c r="Q104" s="39"/>
      <c r="R104" s="30"/>
      <c r="S104" s="40"/>
    </row>
    <row r="105" spans="16:19" s="15" customFormat="1" ht="12.75">
      <c r="P105" s="39"/>
      <c r="Q105" s="39"/>
      <c r="R105" s="30"/>
      <c r="S105" s="40"/>
    </row>
    <row r="106" spans="16:19" s="15" customFormat="1" ht="12.75">
      <c r="P106" s="39"/>
      <c r="Q106" s="39"/>
      <c r="R106" s="30"/>
      <c r="S106" s="40"/>
    </row>
    <row r="107" spans="16:19" s="15" customFormat="1" ht="12.75">
      <c r="P107" s="39"/>
      <c r="Q107" s="39"/>
      <c r="R107" s="30"/>
      <c r="S107" s="40"/>
    </row>
    <row r="108" spans="16:19" s="15" customFormat="1" ht="12.75">
      <c r="P108" s="39"/>
      <c r="Q108" s="39"/>
      <c r="R108" s="30"/>
      <c r="S108" s="40"/>
    </row>
    <row r="109" spans="16:19" s="15" customFormat="1" ht="12.75">
      <c r="P109" s="39"/>
      <c r="Q109" s="39"/>
      <c r="R109" s="30"/>
      <c r="S109" s="40"/>
    </row>
    <row r="110" spans="16:19" s="15" customFormat="1" ht="12.75">
      <c r="P110" s="39"/>
      <c r="Q110" s="39"/>
      <c r="R110" s="30"/>
      <c r="S110" s="40"/>
    </row>
    <row r="111" spans="16:19" s="15" customFormat="1" ht="12.75">
      <c r="P111" s="39"/>
      <c r="Q111" s="39"/>
      <c r="R111" s="30"/>
      <c r="S111" s="40"/>
    </row>
    <row r="112" spans="16:19" s="15" customFormat="1" ht="12.75">
      <c r="P112" s="39"/>
      <c r="Q112" s="39"/>
      <c r="R112" s="30"/>
      <c r="S112" s="40"/>
    </row>
    <row r="113" spans="16:19" s="15" customFormat="1" ht="12.75">
      <c r="P113" s="39"/>
      <c r="Q113" s="39"/>
      <c r="R113" s="30"/>
      <c r="S113" s="40"/>
    </row>
    <row r="114" spans="16:19" s="15" customFormat="1" ht="12.75">
      <c r="P114" s="39"/>
      <c r="Q114" s="39"/>
      <c r="R114" s="30"/>
      <c r="S114" s="40"/>
    </row>
    <row r="115" spans="16:19" s="15" customFormat="1" ht="12.75">
      <c r="P115" s="39"/>
      <c r="Q115" s="39"/>
      <c r="R115" s="30"/>
      <c r="S115" s="40"/>
    </row>
    <row r="116" spans="16:19" s="15" customFormat="1" ht="12.75">
      <c r="P116" s="39"/>
      <c r="Q116" s="39"/>
      <c r="R116" s="30"/>
      <c r="S116" s="40"/>
    </row>
    <row r="117" spans="16:19" s="15" customFormat="1" ht="12.75">
      <c r="P117" s="39"/>
      <c r="Q117" s="39"/>
      <c r="R117" s="30"/>
      <c r="S117" s="40"/>
    </row>
    <row r="118" spans="16:19" s="15" customFormat="1" ht="12.75">
      <c r="P118" s="39"/>
      <c r="Q118" s="39"/>
      <c r="R118" s="30"/>
      <c r="S118" s="40"/>
    </row>
    <row r="119" spans="16:19" s="15" customFormat="1" ht="12.75">
      <c r="P119" s="39"/>
      <c r="Q119" s="39"/>
      <c r="R119" s="30"/>
      <c r="S119" s="40"/>
    </row>
    <row r="120" spans="16:19" s="15" customFormat="1" ht="12.75">
      <c r="P120" s="39"/>
      <c r="Q120" s="39"/>
      <c r="R120" s="30"/>
      <c r="S120" s="40"/>
    </row>
    <row r="121" spans="16:19" s="15" customFormat="1" ht="12.75">
      <c r="P121" s="39"/>
      <c r="Q121" s="39"/>
      <c r="R121" s="30"/>
      <c r="S121" s="40"/>
    </row>
    <row r="122" spans="16:19" s="15" customFormat="1" ht="12.75">
      <c r="P122" s="39"/>
      <c r="Q122" s="39"/>
      <c r="R122" s="30"/>
      <c r="S122" s="40"/>
    </row>
    <row r="123" spans="16:19" s="15" customFormat="1" ht="12.75">
      <c r="P123" s="39"/>
      <c r="Q123" s="39"/>
      <c r="R123" s="30"/>
      <c r="S123" s="40"/>
    </row>
    <row r="124" spans="16:19" s="15" customFormat="1" ht="12.75">
      <c r="P124" s="39"/>
      <c r="Q124" s="39"/>
      <c r="R124" s="30"/>
      <c r="S124" s="40"/>
    </row>
    <row r="125" spans="16:19" s="15" customFormat="1" ht="12.75">
      <c r="P125" s="39"/>
      <c r="Q125" s="39"/>
      <c r="R125" s="30"/>
      <c r="S125" s="40"/>
    </row>
    <row r="126" spans="16:19" s="15" customFormat="1" ht="12.75">
      <c r="P126" s="39"/>
      <c r="Q126" s="39"/>
      <c r="R126" s="30"/>
      <c r="S126" s="40"/>
    </row>
    <row r="127" spans="16:19" s="15" customFormat="1" ht="12.75">
      <c r="P127" s="39"/>
      <c r="Q127" s="39"/>
      <c r="R127" s="30"/>
      <c r="S127" s="40"/>
    </row>
    <row r="128" spans="16:19" s="15" customFormat="1" ht="12.75">
      <c r="P128" s="39"/>
      <c r="Q128" s="39"/>
      <c r="R128" s="30"/>
      <c r="S128" s="40"/>
    </row>
    <row r="129" spans="16:19" s="15" customFormat="1" ht="12.75">
      <c r="P129" s="39"/>
      <c r="Q129" s="39"/>
      <c r="R129" s="30"/>
      <c r="S129" s="40"/>
    </row>
    <row r="130" spans="16:19" s="15" customFormat="1" ht="12.75">
      <c r="P130" s="39"/>
      <c r="Q130" s="39"/>
      <c r="R130" s="30"/>
      <c r="S130" s="40"/>
    </row>
    <row r="131" spans="16:19" s="15" customFormat="1" ht="12.75">
      <c r="P131" s="39"/>
      <c r="Q131" s="39"/>
      <c r="R131" s="30"/>
      <c r="S131" s="40"/>
    </row>
    <row r="132" spans="16:19" s="15" customFormat="1" ht="12.75">
      <c r="P132" s="39"/>
      <c r="Q132" s="39"/>
      <c r="R132" s="30"/>
      <c r="S132" s="40"/>
    </row>
    <row r="133" spans="16:19" s="15" customFormat="1" ht="12.75">
      <c r="P133" s="39"/>
      <c r="Q133" s="39"/>
      <c r="R133" s="30"/>
      <c r="S133" s="40"/>
    </row>
    <row r="134" spans="16:19" s="15" customFormat="1" ht="12.75">
      <c r="P134" s="39"/>
      <c r="Q134" s="39"/>
      <c r="R134" s="30"/>
      <c r="S134" s="40"/>
    </row>
    <row r="135" spans="16:19" s="15" customFormat="1" ht="12.75">
      <c r="P135" s="39"/>
      <c r="Q135" s="39"/>
      <c r="R135" s="30"/>
      <c r="S135" s="40"/>
    </row>
    <row r="136" spans="16:19" s="15" customFormat="1" ht="12.75">
      <c r="P136" s="39"/>
      <c r="Q136" s="39"/>
      <c r="R136" s="30"/>
      <c r="S136" s="40"/>
    </row>
    <row r="137" spans="16:19" s="15" customFormat="1" ht="12.75">
      <c r="P137" s="39"/>
      <c r="Q137" s="39"/>
      <c r="R137" s="30"/>
      <c r="S137" s="40"/>
    </row>
    <row r="138" spans="16:19" s="15" customFormat="1" ht="12.75">
      <c r="P138" s="39"/>
      <c r="Q138" s="39"/>
      <c r="R138" s="30"/>
      <c r="S138" s="40"/>
    </row>
    <row r="139" spans="16:19" s="15" customFormat="1" ht="12.75">
      <c r="P139" s="39"/>
      <c r="Q139" s="39"/>
      <c r="R139" s="30"/>
      <c r="S139" s="40"/>
    </row>
    <row r="140" spans="16:19" s="15" customFormat="1" ht="12.75">
      <c r="P140" s="39"/>
      <c r="Q140" s="39"/>
      <c r="R140" s="30"/>
      <c r="S140" s="40"/>
    </row>
    <row r="141" spans="16:19" s="15" customFormat="1" ht="12.75">
      <c r="P141" s="39"/>
      <c r="Q141" s="39"/>
      <c r="R141" s="30"/>
      <c r="S141" s="40"/>
    </row>
    <row r="142" spans="16:19" s="15" customFormat="1" ht="12.75">
      <c r="P142" s="39"/>
      <c r="Q142" s="39"/>
      <c r="R142" s="30"/>
      <c r="S142" s="40"/>
    </row>
    <row r="143" spans="16:19" s="15" customFormat="1" ht="12.75">
      <c r="P143" s="39"/>
      <c r="Q143" s="39"/>
      <c r="R143" s="30"/>
      <c r="S143" s="40"/>
    </row>
    <row r="144" spans="16:19" s="15" customFormat="1" ht="12.75">
      <c r="P144" s="39"/>
      <c r="Q144" s="39"/>
      <c r="R144" s="30"/>
      <c r="S144" s="40"/>
    </row>
    <row r="145" spans="16:19" s="15" customFormat="1" ht="12.75">
      <c r="P145" s="39"/>
      <c r="Q145" s="39"/>
      <c r="R145" s="30"/>
      <c r="S145" s="40"/>
    </row>
    <row r="146" spans="16:19" s="15" customFormat="1" ht="12.75">
      <c r="P146" s="39"/>
      <c r="Q146" s="39"/>
      <c r="R146" s="30"/>
      <c r="S146" s="40"/>
    </row>
    <row r="147" spans="16:19" s="15" customFormat="1" ht="12.75">
      <c r="P147" s="39"/>
      <c r="Q147" s="39"/>
      <c r="R147" s="30"/>
      <c r="S147" s="40"/>
    </row>
    <row r="148" spans="16:19" s="15" customFormat="1" ht="12.75">
      <c r="P148" s="39"/>
      <c r="Q148" s="39"/>
      <c r="R148" s="30"/>
      <c r="S148" s="40"/>
    </row>
    <row r="149" spans="16:19" s="15" customFormat="1" ht="12.75">
      <c r="P149" s="39"/>
      <c r="Q149" s="39"/>
      <c r="R149" s="30"/>
      <c r="S149" s="40"/>
    </row>
    <row r="150" spans="16:19" s="15" customFormat="1" ht="12.75">
      <c r="P150" s="39"/>
      <c r="Q150" s="39"/>
      <c r="R150" s="30"/>
      <c r="S150" s="40"/>
    </row>
    <row r="151" spans="16:19" s="15" customFormat="1" ht="12.75">
      <c r="P151" s="39"/>
      <c r="Q151" s="39"/>
      <c r="R151" s="30"/>
      <c r="S151" s="40"/>
    </row>
    <row r="152" spans="16:19" s="15" customFormat="1" ht="12.75">
      <c r="P152" s="39"/>
      <c r="Q152" s="39"/>
      <c r="R152" s="30"/>
      <c r="S152" s="40"/>
    </row>
    <row r="153" spans="16:19" s="15" customFormat="1" ht="12.75">
      <c r="P153" s="39"/>
      <c r="Q153" s="39"/>
      <c r="R153" s="30"/>
      <c r="S153" s="40"/>
    </row>
    <row r="154" spans="16:19" s="15" customFormat="1" ht="12.75">
      <c r="P154" s="39"/>
      <c r="Q154" s="39"/>
      <c r="R154" s="30"/>
      <c r="S154" s="40"/>
    </row>
    <row r="155" spans="16:19" s="15" customFormat="1" ht="12.75">
      <c r="P155" s="39"/>
      <c r="Q155" s="39"/>
      <c r="R155" s="30"/>
      <c r="S155" s="40"/>
    </row>
    <row r="156" spans="16:19" s="15" customFormat="1" ht="12.75">
      <c r="P156" s="39"/>
      <c r="Q156" s="39"/>
      <c r="R156" s="30"/>
      <c r="S156" s="40"/>
    </row>
    <row r="157" spans="16:19" s="15" customFormat="1" ht="12.75">
      <c r="P157" s="39"/>
      <c r="Q157" s="39"/>
      <c r="R157" s="30"/>
      <c r="S157" s="40"/>
    </row>
    <row r="158" spans="16:19" s="15" customFormat="1" ht="12.75">
      <c r="P158" s="39"/>
      <c r="Q158" s="39"/>
      <c r="R158" s="30"/>
      <c r="S158" s="40"/>
    </row>
    <row r="159" spans="16:19" s="15" customFormat="1" ht="12.75">
      <c r="P159" s="39"/>
      <c r="Q159" s="39"/>
      <c r="R159" s="30"/>
      <c r="S159" s="40"/>
    </row>
    <row r="160" spans="16:19" s="15" customFormat="1" ht="12.75">
      <c r="P160" s="39"/>
      <c r="Q160" s="39"/>
      <c r="R160" s="30"/>
      <c r="S160" s="40"/>
    </row>
    <row r="161" spans="16:19" s="15" customFormat="1" ht="12.75">
      <c r="P161" s="39"/>
      <c r="Q161" s="39"/>
      <c r="R161" s="30"/>
      <c r="S161" s="40"/>
    </row>
    <row r="162" spans="16:19" s="15" customFormat="1" ht="12.75">
      <c r="P162" s="39"/>
      <c r="Q162" s="39"/>
      <c r="R162" s="30"/>
      <c r="S162" s="40"/>
    </row>
    <row r="163" spans="16:19" s="15" customFormat="1" ht="12.75">
      <c r="P163" s="39"/>
      <c r="Q163" s="39"/>
      <c r="R163" s="30"/>
      <c r="S163" s="40"/>
    </row>
    <row r="164" spans="16:19" s="15" customFormat="1" ht="12.75">
      <c r="P164" s="39"/>
      <c r="Q164" s="39"/>
      <c r="R164" s="30"/>
      <c r="S164" s="40"/>
    </row>
    <row r="165" spans="16:19" s="15" customFormat="1" ht="12.75">
      <c r="P165" s="39"/>
      <c r="Q165" s="39"/>
      <c r="R165" s="30"/>
      <c r="S165" s="40"/>
    </row>
    <row r="166" spans="16:19" s="15" customFormat="1" ht="12.75">
      <c r="P166" s="39"/>
      <c r="Q166" s="39"/>
      <c r="R166" s="30"/>
      <c r="S166" s="40"/>
    </row>
    <row r="167" spans="16:19" s="15" customFormat="1" ht="12.75">
      <c r="P167" s="39"/>
      <c r="Q167" s="39"/>
      <c r="R167" s="30"/>
      <c r="S167" s="40"/>
    </row>
    <row r="168" spans="16:19" s="15" customFormat="1" ht="12.75">
      <c r="P168" s="39"/>
      <c r="Q168" s="39"/>
      <c r="R168" s="30"/>
      <c r="S168" s="40"/>
    </row>
    <row r="169" spans="16:19" s="15" customFormat="1" ht="12.75">
      <c r="P169" s="39"/>
      <c r="Q169" s="39"/>
      <c r="R169" s="30"/>
      <c r="S169" s="40"/>
    </row>
    <row r="170" spans="16:19" s="15" customFormat="1" ht="12.75">
      <c r="P170" s="39"/>
      <c r="Q170" s="39"/>
      <c r="R170" s="30"/>
      <c r="S170" s="40"/>
    </row>
    <row r="171" spans="16:19" s="15" customFormat="1" ht="12.75">
      <c r="P171" s="39"/>
      <c r="Q171" s="39"/>
      <c r="R171" s="30"/>
      <c r="S171" s="40"/>
    </row>
    <row r="172" spans="16:19" s="15" customFormat="1" ht="12.75">
      <c r="P172" s="39"/>
      <c r="Q172" s="39"/>
      <c r="R172" s="30"/>
      <c r="S172" s="40"/>
    </row>
    <row r="173" spans="16:19" s="15" customFormat="1" ht="12.75">
      <c r="P173" s="39"/>
      <c r="Q173" s="39"/>
      <c r="R173" s="30"/>
      <c r="S173" s="40"/>
    </row>
    <row r="174" spans="16:19" s="15" customFormat="1" ht="12.75">
      <c r="P174" s="39"/>
      <c r="Q174" s="39"/>
      <c r="R174" s="30"/>
      <c r="S174" s="40"/>
    </row>
    <row r="175" spans="16:19" s="15" customFormat="1" ht="12.75">
      <c r="P175" s="39"/>
      <c r="Q175" s="39"/>
      <c r="R175" s="30"/>
      <c r="S175" s="40"/>
    </row>
    <row r="176" spans="16:19" s="15" customFormat="1" ht="12.75">
      <c r="P176" s="39"/>
      <c r="Q176" s="39"/>
      <c r="R176" s="30"/>
      <c r="S176" s="40"/>
    </row>
    <row r="177" spans="16:19" s="15" customFormat="1" ht="12.75">
      <c r="P177" s="39"/>
      <c r="Q177" s="39"/>
      <c r="R177" s="30"/>
      <c r="S177" s="40"/>
    </row>
    <row r="178" spans="16:19" s="15" customFormat="1" ht="12.75">
      <c r="P178" s="39"/>
      <c r="Q178" s="39"/>
      <c r="R178" s="30"/>
      <c r="S178" s="40"/>
    </row>
    <row r="179" spans="16:19" s="15" customFormat="1" ht="12.75">
      <c r="P179" s="39"/>
      <c r="Q179" s="39"/>
      <c r="R179" s="30"/>
      <c r="S179" s="40"/>
    </row>
    <row r="180" spans="16:19" s="15" customFormat="1" ht="12.75">
      <c r="P180" s="39"/>
      <c r="Q180" s="39"/>
      <c r="R180" s="30"/>
      <c r="S180" s="40"/>
    </row>
    <row r="181" spans="16:19" s="15" customFormat="1" ht="12.75">
      <c r="P181" s="39"/>
      <c r="Q181" s="39"/>
      <c r="R181" s="30"/>
      <c r="S181" s="40"/>
    </row>
    <row r="182" spans="16:19" s="15" customFormat="1" ht="12.75">
      <c r="P182" s="39"/>
      <c r="Q182" s="39"/>
      <c r="R182" s="30"/>
      <c r="S182" s="40"/>
    </row>
    <row r="183" spans="16:19" s="15" customFormat="1" ht="12.75">
      <c r="P183" s="39"/>
      <c r="Q183" s="39"/>
      <c r="R183" s="30"/>
      <c r="S183" s="40"/>
    </row>
    <row r="184" spans="16:19" s="15" customFormat="1" ht="12.75">
      <c r="P184" s="39"/>
      <c r="Q184" s="39"/>
      <c r="R184" s="30"/>
      <c r="S184" s="40"/>
    </row>
    <row r="185" spans="16:19" s="15" customFormat="1" ht="12.75">
      <c r="P185" s="39"/>
      <c r="Q185" s="39"/>
      <c r="R185" s="30"/>
      <c r="S185" s="40"/>
    </row>
    <row r="186" spans="16:19" s="15" customFormat="1" ht="12.75">
      <c r="P186" s="39"/>
      <c r="Q186" s="39"/>
      <c r="R186" s="30"/>
      <c r="S186" s="40"/>
    </row>
    <row r="187" spans="16:19" s="15" customFormat="1" ht="12.75">
      <c r="P187" s="39"/>
      <c r="Q187" s="39"/>
      <c r="R187" s="30"/>
      <c r="S187" s="40"/>
    </row>
    <row r="188" spans="16:19" s="15" customFormat="1" ht="12.75">
      <c r="P188" s="39"/>
      <c r="Q188" s="39"/>
      <c r="R188" s="30"/>
      <c r="S188" s="40"/>
    </row>
    <row r="189" spans="16:19" s="15" customFormat="1" ht="12.75">
      <c r="P189" s="39"/>
      <c r="Q189" s="39"/>
      <c r="R189" s="30"/>
      <c r="S189" s="40"/>
    </row>
    <row r="190" spans="16:19" s="15" customFormat="1" ht="12.75">
      <c r="P190" s="39"/>
      <c r="Q190" s="39"/>
      <c r="R190" s="30"/>
      <c r="S190" s="40"/>
    </row>
    <row r="191" spans="16:19" s="15" customFormat="1" ht="12.75">
      <c r="P191" s="39"/>
      <c r="Q191" s="39"/>
      <c r="R191" s="30"/>
      <c r="S191" s="40"/>
    </row>
    <row r="192" spans="16:19" s="15" customFormat="1" ht="12.75">
      <c r="P192" s="39"/>
      <c r="Q192" s="39"/>
      <c r="R192" s="30"/>
      <c r="S192" s="40"/>
    </row>
    <row r="193" spans="16:19" s="15" customFormat="1" ht="12.75">
      <c r="P193" s="39"/>
      <c r="Q193" s="39"/>
      <c r="R193" s="30"/>
      <c r="S193" s="40"/>
    </row>
    <row r="194" spans="16:19" s="15" customFormat="1" ht="12.75">
      <c r="P194" s="39"/>
      <c r="Q194" s="39"/>
      <c r="R194" s="30"/>
      <c r="S194" s="40"/>
    </row>
    <row r="195" spans="16:19" s="15" customFormat="1" ht="12.75">
      <c r="P195" s="39"/>
      <c r="Q195" s="39"/>
      <c r="R195" s="30"/>
      <c r="S195" s="40"/>
    </row>
    <row r="196" spans="16:19" s="15" customFormat="1" ht="12.75">
      <c r="P196" s="39"/>
      <c r="Q196" s="39"/>
      <c r="R196" s="30"/>
      <c r="S196" s="40"/>
    </row>
    <row r="197" spans="16:19" s="15" customFormat="1" ht="12.75">
      <c r="P197" s="39"/>
      <c r="Q197" s="39"/>
      <c r="R197" s="30"/>
      <c r="S197" s="40"/>
    </row>
    <row r="198" spans="16:19" s="15" customFormat="1" ht="12.75">
      <c r="P198" s="39"/>
      <c r="Q198" s="39"/>
      <c r="R198" s="30"/>
      <c r="S198" s="40"/>
    </row>
    <row r="199" spans="16:19" s="15" customFormat="1" ht="12.75">
      <c r="P199" s="39"/>
      <c r="Q199" s="39"/>
      <c r="R199" s="30"/>
      <c r="S199" s="40"/>
    </row>
    <row r="200" spans="16:19" s="15" customFormat="1" ht="12.75">
      <c r="P200" s="39"/>
      <c r="Q200" s="39"/>
      <c r="R200" s="30"/>
      <c r="S200" s="40"/>
    </row>
    <row r="201" spans="16:19" s="15" customFormat="1" ht="12.75">
      <c r="P201" s="39"/>
      <c r="Q201" s="39"/>
      <c r="R201" s="30"/>
      <c r="S201" s="40"/>
    </row>
    <row r="202" spans="16:19" s="15" customFormat="1" ht="12.75">
      <c r="P202" s="39"/>
      <c r="Q202" s="39"/>
      <c r="R202" s="30"/>
      <c r="S202" s="40"/>
    </row>
    <row r="203" spans="16:19" s="15" customFormat="1" ht="12.75">
      <c r="P203" s="39"/>
      <c r="Q203" s="39"/>
      <c r="R203" s="30"/>
      <c r="S203" s="40"/>
    </row>
    <row r="204" spans="16:19" s="15" customFormat="1" ht="12.75">
      <c r="P204" s="39"/>
      <c r="Q204" s="39"/>
      <c r="R204" s="30"/>
      <c r="S204" s="40"/>
    </row>
    <row r="205" spans="16:19" s="15" customFormat="1" ht="12.75">
      <c r="P205" s="39"/>
      <c r="Q205" s="39"/>
      <c r="R205" s="30"/>
      <c r="S205" s="40"/>
    </row>
    <row r="206" spans="16:19" s="15" customFormat="1" ht="12.75">
      <c r="P206" s="39"/>
      <c r="Q206" s="39"/>
      <c r="R206" s="30"/>
      <c r="S206" s="40"/>
    </row>
    <row r="207" spans="16:19" s="15" customFormat="1" ht="12.75">
      <c r="P207" s="39"/>
      <c r="Q207" s="39"/>
      <c r="R207" s="30"/>
      <c r="S207" s="40"/>
    </row>
    <row r="208" spans="16:19" s="15" customFormat="1" ht="12.75">
      <c r="P208" s="39"/>
      <c r="Q208" s="39"/>
      <c r="R208" s="30"/>
      <c r="S208" s="40"/>
    </row>
    <row r="209" spans="16:19" s="15" customFormat="1" ht="12.75">
      <c r="P209" s="39"/>
      <c r="Q209" s="39"/>
      <c r="R209" s="30"/>
      <c r="S209" s="40"/>
    </row>
    <row r="210" spans="16:19" s="15" customFormat="1" ht="12.75">
      <c r="P210" s="39"/>
      <c r="Q210" s="39"/>
      <c r="R210" s="30"/>
      <c r="S210" s="40"/>
    </row>
    <row r="211" spans="16:19" s="15" customFormat="1" ht="12.75">
      <c r="P211" s="39"/>
      <c r="Q211" s="39"/>
      <c r="R211" s="30"/>
      <c r="S211" s="40"/>
    </row>
    <row r="212" spans="16:19" s="15" customFormat="1" ht="12.75">
      <c r="P212" s="39"/>
      <c r="Q212" s="39"/>
      <c r="R212" s="30"/>
      <c r="S212" s="40"/>
    </row>
    <row r="213" spans="16:19" s="15" customFormat="1" ht="12.75">
      <c r="P213" s="39"/>
      <c r="Q213" s="39"/>
      <c r="R213" s="30"/>
      <c r="S213" s="40"/>
    </row>
    <row r="214" spans="16:19" s="15" customFormat="1" ht="12.75">
      <c r="P214" s="39"/>
      <c r="Q214" s="39"/>
      <c r="R214" s="30"/>
      <c r="S214" s="40"/>
    </row>
    <row r="215" spans="16:19" s="15" customFormat="1" ht="12.75">
      <c r="P215" s="39"/>
      <c r="Q215" s="39"/>
      <c r="R215" s="30"/>
      <c r="S215" s="40"/>
    </row>
    <row r="216" spans="16:19" s="15" customFormat="1" ht="12.75">
      <c r="P216" s="39"/>
      <c r="Q216" s="39"/>
      <c r="R216" s="30"/>
      <c r="S216" s="40"/>
    </row>
    <row r="217" spans="16:19" s="15" customFormat="1" ht="12.75">
      <c r="P217" s="39"/>
      <c r="Q217" s="39"/>
      <c r="R217" s="30"/>
      <c r="S217" s="40"/>
    </row>
    <row r="218" spans="16:19" s="15" customFormat="1" ht="12.75">
      <c r="P218" s="39"/>
      <c r="Q218" s="39"/>
      <c r="R218" s="30"/>
      <c r="S218" s="40"/>
    </row>
    <row r="219" spans="16:19" s="15" customFormat="1" ht="12.75">
      <c r="P219" s="39"/>
      <c r="Q219" s="39"/>
      <c r="R219" s="30"/>
      <c r="S219" s="40"/>
    </row>
    <row r="220" spans="16:19" s="15" customFormat="1" ht="12.75">
      <c r="P220" s="39"/>
      <c r="Q220" s="39"/>
      <c r="R220" s="30"/>
      <c r="S220" s="40"/>
    </row>
    <row r="221" spans="16:19" s="15" customFormat="1" ht="12.75">
      <c r="P221" s="39"/>
      <c r="Q221" s="39"/>
      <c r="R221" s="30"/>
      <c r="S221" s="40"/>
    </row>
    <row r="222" spans="16:19" s="15" customFormat="1" ht="12.75">
      <c r="P222" s="39"/>
      <c r="Q222" s="39"/>
      <c r="R222" s="30"/>
      <c r="S222" s="40"/>
    </row>
    <row r="223" spans="16:19" s="15" customFormat="1" ht="12.75">
      <c r="P223" s="39"/>
      <c r="Q223" s="39"/>
      <c r="R223" s="30"/>
      <c r="S223" s="40"/>
    </row>
    <row r="224" spans="16:19" s="15" customFormat="1" ht="12.75">
      <c r="P224" s="39"/>
      <c r="Q224" s="39"/>
      <c r="R224" s="30"/>
      <c r="S224" s="40"/>
    </row>
    <row r="225" spans="16:19" s="15" customFormat="1" ht="12.75">
      <c r="P225" s="39"/>
      <c r="Q225" s="39"/>
      <c r="R225" s="30"/>
      <c r="S225" s="40"/>
    </row>
    <row r="226" spans="16:19" s="15" customFormat="1" ht="12.75">
      <c r="P226" s="39"/>
      <c r="Q226" s="39"/>
      <c r="R226" s="30"/>
      <c r="S226" s="40"/>
    </row>
    <row r="227" spans="16:19" s="15" customFormat="1" ht="12.75">
      <c r="P227" s="39"/>
      <c r="Q227" s="39"/>
      <c r="R227" s="30"/>
      <c r="S227" s="40"/>
    </row>
    <row r="228" spans="16:19" s="15" customFormat="1" ht="12.75">
      <c r="P228" s="39"/>
      <c r="Q228" s="39"/>
      <c r="R228" s="30"/>
      <c r="S228" s="40"/>
    </row>
    <row r="229" spans="16:19" s="15" customFormat="1" ht="12.75">
      <c r="P229" s="39"/>
      <c r="Q229" s="39"/>
      <c r="R229" s="30"/>
      <c r="S229" s="40"/>
    </row>
    <row r="230" spans="16:19" s="15" customFormat="1" ht="12.75">
      <c r="P230" s="39"/>
      <c r="Q230" s="39"/>
      <c r="R230" s="30"/>
      <c r="S230" s="40"/>
    </row>
    <row r="231" spans="16:19" s="15" customFormat="1" ht="12.75">
      <c r="P231" s="39"/>
      <c r="Q231" s="39"/>
      <c r="R231" s="30"/>
      <c r="S231" s="40"/>
    </row>
    <row r="232" spans="16:19" s="15" customFormat="1" ht="12.75">
      <c r="P232" s="39"/>
      <c r="Q232" s="39"/>
      <c r="R232" s="30"/>
      <c r="S232" s="40"/>
    </row>
    <row r="233" spans="16:19" s="15" customFormat="1" ht="12.75">
      <c r="P233" s="39"/>
      <c r="Q233" s="39"/>
      <c r="R233" s="30"/>
      <c r="S233" s="40"/>
    </row>
    <row r="234" spans="16:19" s="15" customFormat="1" ht="12.75">
      <c r="P234" s="39"/>
      <c r="Q234" s="39"/>
      <c r="R234" s="30"/>
      <c r="S234" s="40"/>
    </row>
    <row r="235" spans="16:19" s="15" customFormat="1" ht="12.75">
      <c r="P235" s="39"/>
      <c r="Q235" s="39"/>
      <c r="R235" s="30"/>
      <c r="S235" s="40"/>
    </row>
    <row r="236" spans="16:19" s="15" customFormat="1" ht="12.75">
      <c r="P236" s="39"/>
      <c r="Q236" s="39"/>
      <c r="R236" s="30"/>
      <c r="S236" s="40"/>
    </row>
    <row r="237" spans="16:19" s="15" customFormat="1" ht="12.75">
      <c r="P237" s="39"/>
      <c r="Q237" s="39"/>
      <c r="R237" s="30"/>
      <c r="S237" s="40"/>
    </row>
    <row r="238" spans="16:19" s="15" customFormat="1" ht="12.75">
      <c r="P238" s="39"/>
      <c r="Q238" s="39"/>
      <c r="R238" s="30"/>
      <c r="S238" s="40"/>
    </row>
    <row r="239" spans="16:19" s="15" customFormat="1" ht="12.75">
      <c r="P239" s="39"/>
      <c r="Q239" s="39"/>
      <c r="R239" s="30"/>
      <c r="S239" s="40"/>
    </row>
    <row r="240" spans="16:19" s="15" customFormat="1" ht="12.75">
      <c r="P240" s="39"/>
      <c r="Q240" s="39"/>
      <c r="R240" s="30"/>
      <c r="S240" s="40"/>
    </row>
    <row r="241" spans="16:19" s="15" customFormat="1" ht="12.75">
      <c r="P241" s="39"/>
      <c r="Q241" s="39"/>
      <c r="R241" s="30"/>
      <c r="S241" s="40"/>
    </row>
    <row r="242" spans="16:19" s="15" customFormat="1" ht="12.75">
      <c r="P242" s="39"/>
      <c r="Q242" s="39"/>
      <c r="R242" s="30"/>
      <c r="S242" s="40"/>
    </row>
    <row r="243" spans="16:19" s="15" customFormat="1" ht="12.75">
      <c r="P243" s="39"/>
      <c r="Q243" s="39"/>
      <c r="R243" s="30"/>
      <c r="S243" s="40"/>
    </row>
    <row r="244" spans="16:19" s="15" customFormat="1" ht="12.75">
      <c r="P244" s="39"/>
      <c r="Q244" s="39"/>
      <c r="R244" s="30"/>
      <c r="S244" s="40"/>
    </row>
    <row r="245" spans="16:19" s="15" customFormat="1" ht="12.75">
      <c r="P245" s="39"/>
      <c r="Q245" s="39"/>
      <c r="R245" s="30"/>
      <c r="S245" s="40"/>
    </row>
    <row r="246" spans="16:19" s="15" customFormat="1" ht="12.75">
      <c r="P246" s="39"/>
      <c r="Q246" s="39"/>
      <c r="R246" s="30"/>
      <c r="S246" s="40"/>
    </row>
    <row r="247" spans="16:19" s="15" customFormat="1" ht="12.75">
      <c r="P247" s="39"/>
      <c r="Q247" s="39"/>
      <c r="R247" s="30"/>
      <c r="S247" s="40"/>
    </row>
    <row r="248" spans="16:19" s="15" customFormat="1" ht="12.75">
      <c r="P248" s="39"/>
      <c r="Q248" s="39"/>
      <c r="R248" s="30"/>
      <c r="S248" s="40"/>
    </row>
    <row r="249" spans="16:19" s="15" customFormat="1" ht="12.75">
      <c r="P249" s="39"/>
      <c r="Q249" s="39"/>
      <c r="R249" s="30"/>
      <c r="S249" s="40"/>
    </row>
    <row r="250" spans="16:19" s="15" customFormat="1" ht="12.75">
      <c r="P250" s="39"/>
      <c r="Q250" s="39"/>
      <c r="R250" s="30"/>
      <c r="S250" s="40"/>
    </row>
    <row r="251" spans="16:19" s="15" customFormat="1" ht="12.75">
      <c r="P251" s="39"/>
      <c r="Q251" s="39"/>
      <c r="R251" s="30"/>
      <c r="S251" s="40"/>
    </row>
    <row r="252" spans="16:19" s="15" customFormat="1" ht="12.75">
      <c r="P252" s="39"/>
      <c r="Q252" s="39"/>
      <c r="R252" s="30"/>
      <c r="S252" s="40"/>
    </row>
    <row r="253" spans="16:19" s="15" customFormat="1" ht="12.75">
      <c r="P253" s="39"/>
      <c r="Q253" s="39"/>
      <c r="R253" s="30"/>
      <c r="S253" s="40"/>
    </row>
    <row r="254" spans="16:19" s="15" customFormat="1" ht="12.75">
      <c r="P254" s="39"/>
      <c r="Q254" s="39"/>
      <c r="R254" s="30"/>
      <c r="S254" s="40"/>
    </row>
    <row r="255" spans="16:19" s="15" customFormat="1" ht="12.75">
      <c r="P255" s="39"/>
      <c r="Q255" s="39"/>
      <c r="R255" s="30"/>
      <c r="S255" s="40"/>
    </row>
    <row r="256" spans="16:19" s="15" customFormat="1" ht="12.75">
      <c r="P256" s="39"/>
      <c r="Q256" s="39"/>
      <c r="R256" s="30"/>
      <c r="S256" s="40"/>
    </row>
    <row r="257" spans="16:19" s="15" customFormat="1" ht="12.75">
      <c r="P257" s="39"/>
      <c r="Q257" s="39"/>
      <c r="R257" s="30"/>
      <c r="S257" s="40"/>
    </row>
    <row r="258" spans="16:19" s="15" customFormat="1" ht="12.75">
      <c r="P258" s="39"/>
      <c r="Q258" s="39"/>
      <c r="R258" s="30"/>
      <c r="S258" s="40"/>
    </row>
    <row r="259" spans="16:19" s="15" customFormat="1" ht="12.75">
      <c r="P259" s="39"/>
      <c r="Q259" s="39"/>
      <c r="R259" s="30"/>
      <c r="S259" s="40"/>
    </row>
    <row r="260" spans="16:19" s="15" customFormat="1" ht="12.75">
      <c r="P260" s="39"/>
      <c r="Q260" s="39"/>
      <c r="R260" s="30"/>
      <c r="S260" s="40"/>
    </row>
    <row r="261" spans="16:19" s="15" customFormat="1" ht="12.75">
      <c r="P261" s="39"/>
      <c r="Q261" s="39"/>
      <c r="R261" s="30"/>
      <c r="S261" s="40"/>
    </row>
    <row r="262" spans="16:19" s="15" customFormat="1" ht="12.75">
      <c r="P262" s="39"/>
      <c r="Q262" s="39"/>
      <c r="R262" s="30"/>
      <c r="S262" s="40"/>
    </row>
    <row r="263" spans="16:19" s="15" customFormat="1" ht="12.75">
      <c r="P263" s="39"/>
      <c r="Q263" s="39"/>
      <c r="R263" s="30"/>
      <c r="S263" s="40"/>
    </row>
    <row r="264" spans="16:19" s="15" customFormat="1" ht="12.75">
      <c r="P264" s="39"/>
      <c r="Q264" s="39"/>
      <c r="R264" s="30"/>
      <c r="S264" s="40"/>
    </row>
    <row r="265" spans="16:19" s="15" customFormat="1" ht="12.75">
      <c r="P265" s="39"/>
      <c r="Q265" s="39"/>
      <c r="R265" s="30"/>
      <c r="S265" s="40"/>
    </row>
    <row r="266" spans="16:19" s="15" customFormat="1" ht="12.75">
      <c r="P266" s="39"/>
      <c r="Q266" s="39"/>
      <c r="R266" s="30"/>
      <c r="S266" s="40"/>
    </row>
    <row r="267" spans="16:19" s="15" customFormat="1" ht="12.75">
      <c r="P267" s="39"/>
      <c r="Q267" s="39"/>
      <c r="R267" s="30"/>
      <c r="S267" s="40"/>
    </row>
    <row r="268" spans="16:19" s="15" customFormat="1" ht="12.75">
      <c r="P268" s="39"/>
      <c r="Q268" s="39"/>
      <c r="R268" s="30"/>
      <c r="S268" s="40"/>
    </row>
    <row r="269" spans="16:19" s="15" customFormat="1" ht="12.75">
      <c r="P269" s="39"/>
      <c r="Q269" s="39"/>
      <c r="R269" s="30"/>
      <c r="S269" s="40"/>
    </row>
    <row r="270" spans="16:19" s="15" customFormat="1" ht="12.75">
      <c r="P270" s="39"/>
      <c r="Q270" s="39"/>
      <c r="R270" s="30"/>
      <c r="S270" s="40"/>
    </row>
    <row r="271" spans="16:19" s="15" customFormat="1" ht="12.75">
      <c r="P271" s="39"/>
      <c r="Q271" s="39"/>
      <c r="R271" s="30"/>
      <c r="S271" s="40"/>
    </row>
    <row r="272" spans="16:19" s="15" customFormat="1" ht="12.75">
      <c r="P272" s="39"/>
      <c r="Q272" s="39"/>
      <c r="R272" s="30"/>
      <c r="S272" s="40"/>
    </row>
    <row r="273" spans="16:19" s="15" customFormat="1" ht="12.75">
      <c r="P273" s="39"/>
      <c r="Q273" s="39"/>
      <c r="R273" s="30"/>
      <c r="S273" s="40"/>
    </row>
    <row r="274" spans="16:19" s="15" customFormat="1" ht="12.75">
      <c r="P274" s="39"/>
      <c r="Q274" s="39"/>
      <c r="R274" s="30"/>
      <c r="S274" s="40"/>
    </row>
    <row r="275" spans="16:19" s="15" customFormat="1" ht="12.75">
      <c r="P275" s="39"/>
      <c r="Q275" s="39"/>
      <c r="R275" s="30"/>
      <c r="S275" s="40"/>
    </row>
    <row r="276" spans="16:19" s="15" customFormat="1" ht="12.75">
      <c r="P276" s="39"/>
      <c r="Q276" s="39"/>
      <c r="R276" s="30"/>
      <c r="S276" s="40"/>
    </row>
    <row r="277" spans="16:19" s="15" customFormat="1" ht="12.75">
      <c r="P277" s="39"/>
      <c r="Q277" s="39"/>
      <c r="R277" s="30"/>
      <c r="S277" s="40"/>
    </row>
    <row r="278" spans="16:19" s="15" customFormat="1" ht="12.75">
      <c r="P278" s="39"/>
      <c r="Q278" s="39"/>
      <c r="R278" s="30"/>
      <c r="S278" s="40"/>
    </row>
    <row r="279" spans="16:19" s="15" customFormat="1" ht="12.75">
      <c r="P279" s="39"/>
      <c r="Q279" s="39"/>
      <c r="R279" s="30"/>
      <c r="S279" s="40"/>
    </row>
    <row r="280" spans="16:19" s="15" customFormat="1" ht="12.75">
      <c r="P280" s="39"/>
      <c r="Q280" s="39"/>
      <c r="R280" s="30"/>
      <c r="S280" s="40"/>
    </row>
    <row r="281" spans="16:19" s="15" customFormat="1" ht="12.75">
      <c r="P281" s="39"/>
      <c r="Q281" s="39"/>
      <c r="R281" s="30"/>
      <c r="S281" s="40"/>
    </row>
    <row r="282" spans="16:19" s="15" customFormat="1" ht="12.75">
      <c r="P282" s="39"/>
      <c r="Q282" s="39"/>
      <c r="R282" s="30"/>
      <c r="S282" s="40"/>
    </row>
    <row r="283" spans="16:19" s="15" customFormat="1" ht="12.75">
      <c r="P283" s="39"/>
      <c r="Q283" s="39"/>
      <c r="R283" s="30"/>
      <c r="S283" s="40"/>
    </row>
    <row r="284" spans="16:19" s="15" customFormat="1" ht="12.75">
      <c r="P284" s="39"/>
      <c r="Q284" s="39"/>
      <c r="R284" s="30"/>
      <c r="S284" s="40"/>
    </row>
    <row r="285" spans="16:19" s="15" customFormat="1" ht="12.75">
      <c r="P285" s="39"/>
      <c r="Q285" s="39"/>
      <c r="R285" s="30"/>
      <c r="S285" s="40"/>
    </row>
    <row r="286" spans="16:19" s="15" customFormat="1" ht="12.75">
      <c r="P286" s="39"/>
      <c r="Q286" s="39"/>
      <c r="R286" s="30"/>
      <c r="S286" s="40"/>
    </row>
    <row r="287" spans="16:19" s="15" customFormat="1" ht="12.75">
      <c r="P287" s="39"/>
      <c r="Q287" s="39"/>
      <c r="R287" s="30"/>
      <c r="S287" s="40"/>
    </row>
    <row r="288" spans="16:19" s="15" customFormat="1" ht="12.75">
      <c r="P288" s="39"/>
      <c r="Q288" s="39"/>
      <c r="R288" s="30"/>
      <c r="S288" s="40"/>
    </row>
    <row r="289" spans="16:19" s="15" customFormat="1" ht="12.75">
      <c r="P289" s="39"/>
      <c r="Q289" s="39"/>
      <c r="R289" s="30"/>
      <c r="S289" s="40"/>
    </row>
    <row r="290" spans="16:19" s="15" customFormat="1" ht="12.75">
      <c r="P290" s="39"/>
      <c r="Q290" s="39"/>
      <c r="R290" s="30"/>
      <c r="S290" s="40"/>
    </row>
    <row r="291" spans="16:19" s="15" customFormat="1" ht="12.75">
      <c r="P291" s="39"/>
      <c r="Q291" s="39"/>
      <c r="R291" s="30"/>
      <c r="S291" s="40"/>
    </row>
    <row r="292" spans="16:19" s="15" customFormat="1" ht="12.75">
      <c r="P292" s="39"/>
      <c r="Q292" s="39"/>
      <c r="R292" s="30"/>
      <c r="S292" s="40"/>
    </row>
    <row r="293" spans="16:19" s="15" customFormat="1" ht="12.75">
      <c r="P293" s="39"/>
      <c r="Q293" s="39"/>
      <c r="R293" s="30"/>
      <c r="S293" s="40"/>
    </row>
    <row r="294" spans="16:19" s="15" customFormat="1" ht="12.75">
      <c r="P294" s="39"/>
      <c r="Q294" s="39"/>
      <c r="R294" s="30"/>
      <c r="S294" s="40"/>
    </row>
    <row r="295" spans="16:19" s="15" customFormat="1" ht="12.75">
      <c r="P295" s="39"/>
      <c r="Q295" s="39"/>
      <c r="R295" s="30"/>
      <c r="S295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1"/>
  <sheetViews>
    <sheetView zoomScalePageLayoutView="0" workbookViewId="0" topLeftCell="B16">
      <selection activeCell="H7" sqref="H7"/>
    </sheetView>
  </sheetViews>
  <sheetFormatPr defaultColWidth="9.00390625" defaultRowHeight="12.75" outlineLevelRow="1"/>
  <cols>
    <col min="4" max="4" width="27.125" style="0" customWidth="1"/>
    <col min="5" max="5" width="12.75390625" style="0" customWidth="1"/>
    <col min="6" max="6" width="12.875" style="0" customWidth="1"/>
    <col min="7" max="7" width="12.625" style="0" customWidth="1"/>
    <col min="19" max="19" width="9.125" style="102" customWidth="1"/>
  </cols>
  <sheetData>
    <row r="1" spans="1:27" s="15" customFormat="1" ht="18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4"/>
      <c r="R1" s="55"/>
      <c r="S1" s="106"/>
      <c r="T1" s="53"/>
      <c r="U1" s="53"/>
      <c r="V1" s="53"/>
      <c r="W1" s="53"/>
      <c r="X1" s="53"/>
      <c r="Y1" s="53"/>
      <c r="Z1" s="53"/>
      <c r="AA1" s="53"/>
    </row>
    <row r="2" spans="1:27" s="15" customFormat="1" ht="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5"/>
      <c r="S2" s="106"/>
      <c r="T2" s="53"/>
      <c r="U2" s="53"/>
      <c r="V2" s="53"/>
      <c r="W2" s="53"/>
      <c r="X2" s="53"/>
      <c r="Y2" s="53"/>
      <c r="Z2" s="53"/>
      <c r="AA2" s="53"/>
    </row>
    <row r="3" spans="1:27" s="15" customFormat="1" ht="1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4"/>
      <c r="R3" s="55"/>
      <c r="S3" s="106"/>
      <c r="T3" s="53"/>
      <c r="U3" s="53"/>
      <c r="V3" s="53"/>
      <c r="W3" s="53"/>
      <c r="X3" s="53"/>
      <c r="Y3" s="53"/>
      <c r="Z3" s="53"/>
      <c r="AA3" s="53"/>
    </row>
    <row r="4" spans="1:27" s="15" customFormat="1" ht="28.5" customHeight="1">
      <c r="A4" s="53"/>
      <c r="B4" s="53"/>
      <c r="C4" s="57" t="s">
        <v>181</v>
      </c>
      <c r="D4" s="58"/>
      <c r="E4" s="58"/>
      <c r="F4" s="58"/>
      <c r="G4" s="58"/>
      <c r="H4" s="58"/>
      <c r="I4" s="58"/>
      <c r="J4" s="58"/>
      <c r="K4" s="58"/>
      <c r="L4" s="58"/>
      <c r="M4" s="59"/>
      <c r="N4" s="60"/>
      <c r="O4" s="53"/>
      <c r="P4" s="54"/>
      <c r="Q4" s="54"/>
      <c r="R4" s="55"/>
      <c r="S4" s="106"/>
      <c r="T4" s="53"/>
      <c r="U4" s="53"/>
      <c r="V4" s="53"/>
      <c r="W4" s="53"/>
      <c r="X4" s="53"/>
      <c r="Y4" s="53"/>
      <c r="Z4" s="53"/>
      <c r="AA4" s="53"/>
    </row>
    <row r="5" spans="1:27" s="15" customFormat="1" ht="126">
      <c r="A5" s="53"/>
      <c r="B5" s="53"/>
      <c r="C5" s="61" t="s">
        <v>1</v>
      </c>
      <c r="D5" s="62" t="s">
        <v>2</v>
      </c>
      <c r="E5" s="62" t="s">
        <v>19</v>
      </c>
      <c r="F5" s="62" t="s">
        <v>3</v>
      </c>
      <c r="G5" s="62" t="s">
        <v>218</v>
      </c>
      <c r="H5" s="61" t="s">
        <v>4</v>
      </c>
      <c r="I5" s="61" t="s">
        <v>5</v>
      </c>
      <c r="J5" s="61" t="s">
        <v>6</v>
      </c>
      <c r="K5" s="61" t="s">
        <v>10</v>
      </c>
      <c r="L5" s="63" t="s">
        <v>179</v>
      </c>
      <c r="M5" s="63" t="s">
        <v>180</v>
      </c>
      <c r="N5" s="64" t="s">
        <v>20</v>
      </c>
      <c r="O5" s="65"/>
      <c r="P5" s="66" t="s">
        <v>14</v>
      </c>
      <c r="Q5" s="66" t="s">
        <v>177</v>
      </c>
      <c r="R5" s="66" t="s">
        <v>178</v>
      </c>
      <c r="S5" s="66" t="s">
        <v>12</v>
      </c>
      <c r="T5" s="53"/>
      <c r="U5" s="53"/>
      <c r="V5" s="53"/>
      <c r="W5" s="53"/>
      <c r="X5" s="53"/>
      <c r="Y5" s="53"/>
      <c r="Z5" s="53"/>
      <c r="AA5" s="53"/>
    </row>
    <row r="6" spans="1:27" s="15" customFormat="1" ht="18" outlineLevel="1">
      <c r="A6" s="53"/>
      <c r="B6" s="53"/>
      <c r="C6" s="67">
        <v>1</v>
      </c>
      <c r="D6" s="68" t="s">
        <v>182</v>
      </c>
      <c r="E6" s="69" t="s">
        <v>183</v>
      </c>
      <c r="F6" s="67">
        <v>89</v>
      </c>
      <c r="G6" s="70">
        <v>780</v>
      </c>
      <c r="H6" s="71"/>
      <c r="I6" s="71"/>
      <c r="J6" s="72">
        <f aca="true" t="shared" si="0" ref="J6:J22">H6*I6</f>
        <v>0</v>
      </c>
      <c r="K6" s="73">
        <f aca="true" t="shared" si="1" ref="K6:K22">J6*G6</f>
        <v>0</v>
      </c>
      <c r="L6" s="97"/>
      <c r="M6" s="74"/>
      <c r="N6" s="75">
        <f>(P6+S6)</f>
        <v>0</v>
      </c>
      <c r="O6" s="53"/>
      <c r="P6" s="76">
        <f>(K6+Q6+R6)</f>
        <v>0</v>
      </c>
      <c r="Q6" s="77">
        <f>L6*40</f>
        <v>0</v>
      </c>
      <c r="R6" s="77">
        <f aca="true" t="shared" si="2" ref="R6:R22">M6*65</f>
        <v>0</v>
      </c>
      <c r="S6" s="106">
        <f>P6*0.2</f>
        <v>0</v>
      </c>
      <c r="T6" s="53"/>
      <c r="U6" s="53"/>
      <c r="V6" s="53"/>
      <c r="W6" s="53"/>
      <c r="X6" s="53"/>
      <c r="Y6" s="53"/>
      <c r="Z6" s="53"/>
      <c r="AA6" s="53"/>
    </row>
    <row r="7" spans="1:65" s="46" customFormat="1" ht="18" outlineLevel="1">
      <c r="A7" s="53"/>
      <c r="B7" s="53"/>
      <c r="C7" s="67">
        <v>2</v>
      </c>
      <c r="D7" s="68" t="s">
        <v>184</v>
      </c>
      <c r="E7" s="69" t="s">
        <v>96</v>
      </c>
      <c r="F7" s="67">
        <v>89</v>
      </c>
      <c r="G7" s="70">
        <v>885</v>
      </c>
      <c r="H7" s="71"/>
      <c r="I7" s="71"/>
      <c r="J7" s="72">
        <f t="shared" si="0"/>
        <v>0</v>
      </c>
      <c r="K7" s="73">
        <f t="shared" si="1"/>
        <v>0</v>
      </c>
      <c r="L7" s="97"/>
      <c r="M7" s="74"/>
      <c r="N7" s="75">
        <f aca="true" t="shared" si="3" ref="N7:N23">(P7+S7)</f>
        <v>0</v>
      </c>
      <c r="O7" s="53"/>
      <c r="P7" s="76">
        <f aca="true" t="shared" si="4" ref="P7:P22">(K7+Q7+R7)</f>
        <v>0</v>
      </c>
      <c r="Q7" s="77">
        <f aca="true" t="shared" si="5" ref="Q7:Q22">L7*40</f>
        <v>0</v>
      </c>
      <c r="R7" s="77">
        <f t="shared" si="2"/>
        <v>0</v>
      </c>
      <c r="S7" s="106">
        <f>P7*0.25</f>
        <v>0</v>
      </c>
      <c r="T7" s="53"/>
      <c r="U7" s="53"/>
      <c r="V7" s="53"/>
      <c r="W7" s="53"/>
      <c r="X7" s="53"/>
      <c r="Y7" s="53"/>
      <c r="Z7" s="53"/>
      <c r="AA7" s="53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27" s="15" customFormat="1" ht="18" outlineLevel="1">
      <c r="A8" s="53"/>
      <c r="B8" s="53"/>
      <c r="C8" s="67">
        <v>3</v>
      </c>
      <c r="D8" s="68" t="s">
        <v>185</v>
      </c>
      <c r="E8" s="69" t="s">
        <v>114</v>
      </c>
      <c r="F8" s="67">
        <v>89</v>
      </c>
      <c r="G8" s="70">
        <v>1010</v>
      </c>
      <c r="H8" s="71"/>
      <c r="I8" s="71"/>
      <c r="J8" s="72">
        <f t="shared" si="0"/>
        <v>0</v>
      </c>
      <c r="K8" s="73">
        <f t="shared" si="1"/>
        <v>0</v>
      </c>
      <c r="L8" s="97"/>
      <c r="M8" s="74"/>
      <c r="N8" s="75">
        <f t="shared" si="3"/>
        <v>0</v>
      </c>
      <c r="O8" s="53"/>
      <c r="P8" s="76">
        <f t="shared" si="4"/>
        <v>0</v>
      </c>
      <c r="Q8" s="77">
        <f t="shared" si="5"/>
        <v>0</v>
      </c>
      <c r="R8" s="77">
        <f t="shared" si="2"/>
        <v>0</v>
      </c>
      <c r="S8" s="106">
        <f aca="true" t="shared" si="6" ref="S8:S15">P8*0.15</f>
        <v>0</v>
      </c>
      <c r="T8" s="53"/>
      <c r="U8" s="53"/>
      <c r="V8" s="53"/>
      <c r="W8" s="53"/>
      <c r="X8" s="53"/>
      <c r="Y8" s="53"/>
      <c r="Z8" s="53"/>
      <c r="AA8" s="53"/>
    </row>
    <row r="9" spans="1:27" s="15" customFormat="1" ht="18" outlineLevel="1">
      <c r="A9" s="53"/>
      <c r="B9" s="53"/>
      <c r="C9" s="67">
        <v>4</v>
      </c>
      <c r="D9" s="68" t="s">
        <v>186</v>
      </c>
      <c r="E9" s="69" t="s">
        <v>118</v>
      </c>
      <c r="F9" s="67">
        <v>89</v>
      </c>
      <c r="G9" s="70">
        <v>1036</v>
      </c>
      <c r="H9" s="71"/>
      <c r="I9" s="71"/>
      <c r="J9" s="72">
        <f t="shared" si="0"/>
        <v>0</v>
      </c>
      <c r="K9" s="73">
        <f t="shared" si="1"/>
        <v>0</v>
      </c>
      <c r="L9" s="97"/>
      <c r="M9" s="74"/>
      <c r="N9" s="75">
        <f t="shared" si="3"/>
        <v>0</v>
      </c>
      <c r="O9" s="53"/>
      <c r="P9" s="76">
        <f t="shared" si="4"/>
        <v>0</v>
      </c>
      <c r="Q9" s="77">
        <f t="shared" si="5"/>
        <v>0</v>
      </c>
      <c r="R9" s="77">
        <f t="shared" si="2"/>
        <v>0</v>
      </c>
      <c r="S9" s="106">
        <f t="shared" si="6"/>
        <v>0</v>
      </c>
      <c r="T9" s="53"/>
      <c r="U9" s="53"/>
      <c r="V9" s="53"/>
      <c r="W9" s="53"/>
      <c r="X9" s="53"/>
      <c r="Y9" s="53"/>
      <c r="Z9" s="53"/>
      <c r="AA9" s="53"/>
    </row>
    <row r="10" spans="1:27" s="15" customFormat="1" ht="18" outlineLevel="1">
      <c r="A10" s="53"/>
      <c r="B10" s="53"/>
      <c r="C10" s="67">
        <v>5</v>
      </c>
      <c r="D10" s="68" t="s">
        <v>187</v>
      </c>
      <c r="E10" s="69" t="s">
        <v>116</v>
      </c>
      <c r="F10" s="67">
        <v>89</v>
      </c>
      <c r="G10" s="70">
        <v>1050</v>
      </c>
      <c r="H10" s="71"/>
      <c r="I10" s="71"/>
      <c r="J10" s="72">
        <f t="shared" si="0"/>
        <v>0</v>
      </c>
      <c r="K10" s="73">
        <f>J10*G10</f>
        <v>0</v>
      </c>
      <c r="L10" s="97"/>
      <c r="M10" s="74"/>
      <c r="N10" s="75">
        <f t="shared" si="3"/>
        <v>0</v>
      </c>
      <c r="O10" s="78"/>
      <c r="P10" s="76">
        <f t="shared" si="4"/>
        <v>0</v>
      </c>
      <c r="Q10" s="77">
        <f t="shared" si="5"/>
        <v>0</v>
      </c>
      <c r="R10" s="77">
        <f t="shared" si="2"/>
        <v>0</v>
      </c>
      <c r="S10" s="106">
        <f t="shared" si="6"/>
        <v>0</v>
      </c>
      <c r="T10" s="53"/>
      <c r="U10" s="53"/>
      <c r="V10" s="53"/>
      <c r="W10" s="53"/>
      <c r="X10" s="53"/>
      <c r="Y10" s="53"/>
      <c r="Z10" s="53"/>
      <c r="AA10" s="53"/>
    </row>
    <row r="11" spans="1:27" s="15" customFormat="1" ht="18" outlineLevel="1">
      <c r="A11" s="53"/>
      <c r="B11" s="53"/>
      <c r="C11" s="67">
        <v>6</v>
      </c>
      <c r="D11" s="68" t="s">
        <v>188</v>
      </c>
      <c r="E11" s="69" t="s">
        <v>122</v>
      </c>
      <c r="F11" s="67">
        <v>89</v>
      </c>
      <c r="G11" s="70">
        <v>1050</v>
      </c>
      <c r="H11" s="71"/>
      <c r="I11" s="71"/>
      <c r="J11" s="72">
        <f t="shared" si="0"/>
        <v>0</v>
      </c>
      <c r="K11" s="73">
        <f t="shared" si="1"/>
        <v>0</v>
      </c>
      <c r="L11" s="97"/>
      <c r="M11" s="74"/>
      <c r="N11" s="75">
        <f t="shared" si="3"/>
        <v>0</v>
      </c>
      <c r="O11" s="53"/>
      <c r="P11" s="76">
        <f t="shared" si="4"/>
        <v>0</v>
      </c>
      <c r="Q11" s="77">
        <f t="shared" si="5"/>
        <v>0</v>
      </c>
      <c r="R11" s="77">
        <f t="shared" si="2"/>
        <v>0</v>
      </c>
      <c r="S11" s="106">
        <f t="shared" si="6"/>
        <v>0</v>
      </c>
      <c r="T11" s="53"/>
      <c r="U11" s="53"/>
      <c r="V11" s="53"/>
      <c r="W11" s="53"/>
      <c r="X11" s="53"/>
      <c r="Y11" s="53"/>
      <c r="Z11" s="53"/>
      <c r="AA11" s="53"/>
    </row>
    <row r="12" spans="1:27" s="15" customFormat="1" ht="18" outlineLevel="1">
      <c r="A12" s="53"/>
      <c r="B12" s="53"/>
      <c r="C12" s="67">
        <v>7</v>
      </c>
      <c r="D12" s="68" t="s">
        <v>167</v>
      </c>
      <c r="E12" s="69" t="s">
        <v>143</v>
      </c>
      <c r="F12" s="67">
        <v>89</v>
      </c>
      <c r="G12" s="70">
        <v>1080</v>
      </c>
      <c r="H12" s="71"/>
      <c r="I12" s="71"/>
      <c r="J12" s="72">
        <f t="shared" si="0"/>
        <v>0</v>
      </c>
      <c r="K12" s="73">
        <f t="shared" si="1"/>
        <v>0</v>
      </c>
      <c r="L12" s="97"/>
      <c r="M12" s="74"/>
      <c r="N12" s="75">
        <f t="shared" si="3"/>
        <v>0</v>
      </c>
      <c r="O12" s="53"/>
      <c r="P12" s="76">
        <f t="shared" si="4"/>
        <v>0</v>
      </c>
      <c r="Q12" s="77">
        <f t="shared" si="5"/>
        <v>0</v>
      </c>
      <c r="R12" s="77">
        <f t="shared" si="2"/>
        <v>0</v>
      </c>
      <c r="S12" s="106">
        <f t="shared" si="6"/>
        <v>0</v>
      </c>
      <c r="T12" s="53"/>
      <c r="U12" s="53"/>
      <c r="V12" s="53"/>
      <c r="W12" s="53"/>
      <c r="X12" s="53"/>
      <c r="Y12" s="53"/>
      <c r="Z12" s="53"/>
      <c r="AA12" s="53"/>
    </row>
    <row r="13" spans="1:27" s="15" customFormat="1" ht="18">
      <c r="A13" s="53" t="s">
        <v>16</v>
      </c>
      <c r="B13" s="53"/>
      <c r="C13" s="67">
        <v>8</v>
      </c>
      <c r="D13" s="68" t="s">
        <v>169</v>
      </c>
      <c r="E13" s="69" t="s">
        <v>141</v>
      </c>
      <c r="F13" s="67">
        <v>89</v>
      </c>
      <c r="G13" s="70">
        <v>1080</v>
      </c>
      <c r="H13" s="71"/>
      <c r="I13" s="71"/>
      <c r="J13" s="72">
        <f t="shared" si="0"/>
        <v>0</v>
      </c>
      <c r="K13" s="73">
        <f t="shared" si="1"/>
        <v>0</v>
      </c>
      <c r="L13" s="97"/>
      <c r="M13" s="74"/>
      <c r="N13" s="75">
        <f t="shared" si="3"/>
        <v>0</v>
      </c>
      <c r="O13" s="53"/>
      <c r="P13" s="76">
        <f t="shared" si="4"/>
        <v>0</v>
      </c>
      <c r="Q13" s="77">
        <f t="shared" si="5"/>
        <v>0</v>
      </c>
      <c r="R13" s="77">
        <f t="shared" si="2"/>
        <v>0</v>
      </c>
      <c r="S13" s="106">
        <f t="shared" si="6"/>
        <v>0</v>
      </c>
      <c r="T13" s="53"/>
      <c r="U13" s="53"/>
      <c r="V13" s="53"/>
      <c r="W13" s="53"/>
      <c r="X13" s="53"/>
      <c r="Y13" s="53"/>
      <c r="Z13" s="53"/>
      <c r="AA13" s="53"/>
    </row>
    <row r="14" spans="1:27" s="15" customFormat="1" ht="18">
      <c r="A14" s="53"/>
      <c r="B14" s="53"/>
      <c r="C14" s="67">
        <v>9</v>
      </c>
      <c r="D14" s="68" t="s">
        <v>189</v>
      </c>
      <c r="E14" s="69" t="s">
        <v>131</v>
      </c>
      <c r="F14" s="67">
        <v>89</v>
      </c>
      <c r="G14" s="70">
        <v>1080</v>
      </c>
      <c r="H14" s="71"/>
      <c r="I14" s="71"/>
      <c r="J14" s="72">
        <f t="shared" si="0"/>
        <v>0</v>
      </c>
      <c r="K14" s="73">
        <f t="shared" si="1"/>
        <v>0</v>
      </c>
      <c r="L14" s="97"/>
      <c r="M14" s="74"/>
      <c r="N14" s="75">
        <f t="shared" si="3"/>
        <v>0</v>
      </c>
      <c r="O14" s="53"/>
      <c r="P14" s="76">
        <f t="shared" si="4"/>
        <v>0</v>
      </c>
      <c r="Q14" s="77">
        <f t="shared" si="5"/>
        <v>0</v>
      </c>
      <c r="R14" s="77">
        <f t="shared" si="2"/>
        <v>0</v>
      </c>
      <c r="S14" s="106">
        <f t="shared" si="6"/>
        <v>0</v>
      </c>
      <c r="T14" s="53"/>
      <c r="U14" s="53"/>
      <c r="V14" s="53"/>
      <c r="W14" s="53"/>
      <c r="X14" s="53"/>
      <c r="Y14" s="53"/>
      <c r="Z14" s="53"/>
      <c r="AA14" s="53"/>
    </row>
    <row r="15" spans="1:27" s="15" customFormat="1" ht="18">
      <c r="A15" s="53"/>
      <c r="B15" s="53"/>
      <c r="C15" s="67">
        <v>10</v>
      </c>
      <c r="D15" s="68" t="s">
        <v>190</v>
      </c>
      <c r="E15" s="69" t="s">
        <v>21</v>
      </c>
      <c r="F15" s="67">
        <v>89</v>
      </c>
      <c r="G15" s="70">
        <v>1080</v>
      </c>
      <c r="H15" s="71"/>
      <c r="I15" s="71"/>
      <c r="J15" s="72">
        <f t="shared" si="0"/>
        <v>0</v>
      </c>
      <c r="K15" s="73">
        <f t="shared" si="1"/>
        <v>0</v>
      </c>
      <c r="L15" s="97"/>
      <c r="M15" s="74"/>
      <c r="N15" s="75">
        <f t="shared" si="3"/>
        <v>0</v>
      </c>
      <c r="O15" s="53"/>
      <c r="P15" s="76">
        <f t="shared" si="4"/>
        <v>0</v>
      </c>
      <c r="Q15" s="77">
        <f t="shared" si="5"/>
        <v>0</v>
      </c>
      <c r="R15" s="77">
        <f t="shared" si="2"/>
        <v>0</v>
      </c>
      <c r="S15" s="106">
        <f t="shared" si="6"/>
        <v>0</v>
      </c>
      <c r="T15" s="53"/>
      <c r="U15" s="53"/>
      <c r="V15" s="53"/>
      <c r="W15" s="53"/>
      <c r="X15" s="53"/>
      <c r="Y15" s="53"/>
      <c r="Z15" s="53"/>
      <c r="AA15" s="53"/>
    </row>
    <row r="16" spans="1:27" s="15" customFormat="1" ht="18">
      <c r="A16" s="53"/>
      <c r="B16" s="53"/>
      <c r="C16" s="67">
        <v>11</v>
      </c>
      <c r="D16" s="68" t="s">
        <v>191</v>
      </c>
      <c r="E16" s="69" t="s">
        <v>22</v>
      </c>
      <c r="F16" s="67">
        <v>89</v>
      </c>
      <c r="G16" s="70">
        <v>1092</v>
      </c>
      <c r="H16" s="71"/>
      <c r="I16" s="71"/>
      <c r="J16" s="72">
        <f t="shared" si="0"/>
        <v>0</v>
      </c>
      <c r="K16" s="73">
        <f t="shared" si="1"/>
        <v>0</v>
      </c>
      <c r="L16" s="97"/>
      <c r="M16" s="74"/>
      <c r="N16" s="75">
        <f t="shared" si="3"/>
        <v>0</v>
      </c>
      <c r="O16" s="53"/>
      <c r="P16" s="76">
        <f t="shared" si="4"/>
        <v>0</v>
      </c>
      <c r="Q16" s="77">
        <f t="shared" si="5"/>
        <v>0</v>
      </c>
      <c r="R16" s="77">
        <f t="shared" si="2"/>
        <v>0</v>
      </c>
      <c r="S16" s="106">
        <f>P16*0.15</f>
        <v>0</v>
      </c>
      <c r="T16" s="53"/>
      <c r="U16" s="53"/>
      <c r="V16" s="53"/>
      <c r="W16" s="53"/>
      <c r="X16" s="53"/>
      <c r="Y16" s="53"/>
      <c r="Z16" s="53"/>
      <c r="AA16" s="53"/>
    </row>
    <row r="17" spans="1:27" s="15" customFormat="1" ht="18">
      <c r="A17" s="53"/>
      <c r="B17" s="53"/>
      <c r="C17" s="67">
        <v>12</v>
      </c>
      <c r="D17" s="68" t="s">
        <v>192</v>
      </c>
      <c r="E17" s="69" t="s">
        <v>23</v>
      </c>
      <c r="F17" s="67">
        <v>89</v>
      </c>
      <c r="G17" s="70">
        <v>1092</v>
      </c>
      <c r="H17" s="71"/>
      <c r="I17" s="71"/>
      <c r="J17" s="72">
        <f t="shared" si="0"/>
        <v>0</v>
      </c>
      <c r="K17" s="73">
        <f t="shared" si="1"/>
        <v>0</v>
      </c>
      <c r="L17" s="97"/>
      <c r="M17" s="74"/>
      <c r="N17" s="75">
        <f t="shared" si="3"/>
        <v>0</v>
      </c>
      <c r="O17" s="53"/>
      <c r="P17" s="76">
        <f t="shared" si="4"/>
        <v>0</v>
      </c>
      <c r="Q17" s="77">
        <f t="shared" si="5"/>
        <v>0</v>
      </c>
      <c r="R17" s="77">
        <f t="shared" si="2"/>
        <v>0</v>
      </c>
      <c r="S17" s="106">
        <f aca="true" t="shared" si="7" ref="S17:S22">P17*0.15</f>
        <v>0</v>
      </c>
      <c r="T17" s="53"/>
      <c r="U17" s="53"/>
      <c r="V17" s="53"/>
      <c r="W17" s="53"/>
      <c r="X17" s="53"/>
      <c r="Y17" s="53"/>
      <c r="Z17" s="53"/>
      <c r="AA17" s="53"/>
    </row>
    <row r="18" spans="1:27" s="15" customFormat="1" ht="18">
      <c r="A18" s="53"/>
      <c r="B18" s="53"/>
      <c r="C18" s="67">
        <v>13</v>
      </c>
      <c r="D18" s="68" t="s">
        <v>193</v>
      </c>
      <c r="E18" s="69" t="s">
        <v>158</v>
      </c>
      <c r="F18" s="67">
        <v>89</v>
      </c>
      <c r="G18" s="70">
        <v>1120</v>
      </c>
      <c r="H18" s="71"/>
      <c r="I18" s="71"/>
      <c r="J18" s="72">
        <f t="shared" si="0"/>
        <v>0</v>
      </c>
      <c r="K18" s="73">
        <f t="shared" si="1"/>
        <v>0</v>
      </c>
      <c r="L18" s="97"/>
      <c r="M18" s="74"/>
      <c r="N18" s="75">
        <f t="shared" si="3"/>
        <v>0</v>
      </c>
      <c r="O18" s="53"/>
      <c r="P18" s="76">
        <f t="shared" si="4"/>
        <v>0</v>
      </c>
      <c r="Q18" s="77">
        <f t="shared" si="5"/>
        <v>0</v>
      </c>
      <c r="R18" s="77">
        <f t="shared" si="2"/>
        <v>0</v>
      </c>
      <c r="S18" s="106">
        <f t="shared" si="7"/>
        <v>0</v>
      </c>
      <c r="T18" s="53"/>
      <c r="U18" s="53"/>
      <c r="V18" s="53"/>
      <c r="W18" s="53"/>
      <c r="X18" s="53"/>
      <c r="Y18" s="53"/>
      <c r="Z18" s="53"/>
      <c r="AA18" s="53"/>
    </row>
    <row r="19" spans="1:27" s="15" customFormat="1" ht="18">
      <c r="A19" s="53"/>
      <c r="B19" s="53"/>
      <c r="C19" s="67">
        <v>14</v>
      </c>
      <c r="D19" s="68" t="s">
        <v>194</v>
      </c>
      <c r="E19" s="69" t="s">
        <v>24</v>
      </c>
      <c r="F19" s="67">
        <v>89</v>
      </c>
      <c r="G19" s="70">
        <v>1148</v>
      </c>
      <c r="H19" s="71"/>
      <c r="I19" s="71"/>
      <c r="J19" s="72">
        <f t="shared" si="0"/>
        <v>0</v>
      </c>
      <c r="K19" s="73">
        <f t="shared" si="1"/>
        <v>0</v>
      </c>
      <c r="L19" s="97"/>
      <c r="M19" s="74"/>
      <c r="N19" s="75">
        <f t="shared" si="3"/>
        <v>0</v>
      </c>
      <c r="O19" s="53"/>
      <c r="P19" s="76">
        <f t="shared" si="4"/>
        <v>0</v>
      </c>
      <c r="Q19" s="77">
        <f t="shared" si="5"/>
        <v>0</v>
      </c>
      <c r="R19" s="77">
        <f t="shared" si="2"/>
        <v>0</v>
      </c>
      <c r="S19" s="106">
        <f t="shared" si="7"/>
        <v>0</v>
      </c>
      <c r="T19" s="53"/>
      <c r="U19" s="53"/>
      <c r="V19" s="53"/>
      <c r="W19" s="53"/>
      <c r="X19" s="53"/>
      <c r="Y19" s="53"/>
      <c r="Z19" s="53"/>
      <c r="AA19" s="53"/>
    </row>
    <row r="20" spans="1:27" s="15" customFormat="1" ht="20.25" customHeight="1" outlineLevel="1">
      <c r="A20" s="53"/>
      <c r="B20" s="53"/>
      <c r="C20" s="67">
        <v>15</v>
      </c>
      <c r="D20" s="68" t="s">
        <v>195</v>
      </c>
      <c r="E20" s="69" t="s">
        <v>25</v>
      </c>
      <c r="F20" s="67">
        <v>89</v>
      </c>
      <c r="G20" s="70">
        <v>1180</v>
      </c>
      <c r="H20" s="71"/>
      <c r="I20" s="71"/>
      <c r="J20" s="72">
        <f t="shared" si="0"/>
        <v>0</v>
      </c>
      <c r="K20" s="73">
        <f t="shared" si="1"/>
        <v>0</v>
      </c>
      <c r="L20" s="97"/>
      <c r="M20" s="74"/>
      <c r="N20" s="75">
        <f t="shared" si="3"/>
        <v>0</v>
      </c>
      <c r="O20" s="53"/>
      <c r="P20" s="76">
        <f t="shared" si="4"/>
        <v>0</v>
      </c>
      <c r="Q20" s="77">
        <f t="shared" si="5"/>
        <v>0</v>
      </c>
      <c r="R20" s="77">
        <f t="shared" si="2"/>
        <v>0</v>
      </c>
      <c r="S20" s="106">
        <f t="shared" si="7"/>
        <v>0</v>
      </c>
      <c r="T20" s="53"/>
      <c r="U20" s="53"/>
      <c r="V20" s="53"/>
      <c r="W20" s="53"/>
      <c r="X20" s="53"/>
      <c r="Y20" s="53"/>
      <c r="Z20" s="53"/>
      <c r="AA20" s="53"/>
    </row>
    <row r="21" spans="1:27" s="15" customFormat="1" ht="17.25" customHeight="1" outlineLevel="1">
      <c r="A21" s="53"/>
      <c r="B21" s="53"/>
      <c r="C21" s="67">
        <v>16</v>
      </c>
      <c r="D21" s="68" t="s">
        <v>196</v>
      </c>
      <c r="E21" s="69" t="s">
        <v>26</v>
      </c>
      <c r="F21" s="67">
        <v>89</v>
      </c>
      <c r="G21" s="70">
        <v>1204</v>
      </c>
      <c r="H21" s="71"/>
      <c r="I21" s="71"/>
      <c r="J21" s="72">
        <f t="shared" si="0"/>
        <v>0</v>
      </c>
      <c r="K21" s="73">
        <f t="shared" si="1"/>
        <v>0</v>
      </c>
      <c r="L21" s="97"/>
      <c r="M21" s="74"/>
      <c r="N21" s="75">
        <f t="shared" si="3"/>
        <v>0</v>
      </c>
      <c r="O21" s="53"/>
      <c r="P21" s="76">
        <f t="shared" si="4"/>
        <v>0</v>
      </c>
      <c r="Q21" s="77">
        <f t="shared" si="5"/>
        <v>0</v>
      </c>
      <c r="R21" s="77">
        <f t="shared" si="2"/>
        <v>0</v>
      </c>
      <c r="S21" s="106">
        <f t="shared" si="7"/>
        <v>0</v>
      </c>
      <c r="T21" s="53"/>
      <c r="U21" s="53"/>
      <c r="V21" s="53"/>
      <c r="W21" s="53"/>
      <c r="X21" s="53"/>
      <c r="Y21" s="53"/>
      <c r="Z21" s="53"/>
      <c r="AA21" s="53"/>
    </row>
    <row r="22" spans="1:27" s="15" customFormat="1" ht="19.5" customHeight="1" outlineLevel="1">
      <c r="A22" s="53"/>
      <c r="B22" s="53"/>
      <c r="C22" s="67">
        <v>17</v>
      </c>
      <c r="D22" s="68" t="s">
        <v>197</v>
      </c>
      <c r="E22" s="69" t="s">
        <v>27</v>
      </c>
      <c r="F22" s="67">
        <v>89</v>
      </c>
      <c r="G22" s="70">
        <v>1260</v>
      </c>
      <c r="H22" s="71"/>
      <c r="I22" s="71"/>
      <c r="J22" s="72">
        <f t="shared" si="0"/>
        <v>0</v>
      </c>
      <c r="K22" s="73">
        <f t="shared" si="1"/>
        <v>0</v>
      </c>
      <c r="L22" s="97"/>
      <c r="M22" s="74"/>
      <c r="N22" s="75">
        <f t="shared" si="3"/>
        <v>0</v>
      </c>
      <c r="O22" s="53"/>
      <c r="P22" s="76">
        <f t="shared" si="4"/>
        <v>0</v>
      </c>
      <c r="Q22" s="77">
        <f t="shared" si="5"/>
        <v>0</v>
      </c>
      <c r="R22" s="77">
        <f t="shared" si="2"/>
        <v>0</v>
      </c>
      <c r="S22" s="106">
        <f t="shared" si="7"/>
        <v>0</v>
      </c>
      <c r="T22" s="53"/>
      <c r="U22" s="53"/>
      <c r="V22" s="53"/>
      <c r="W22" s="53"/>
      <c r="X22" s="53"/>
      <c r="Y22" s="53"/>
      <c r="Z22" s="53"/>
      <c r="AA22" s="53"/>
    </row>
    <row r="23" spans="1:27" s="15" customFormat="1" ht="18">
      <c r="A23" s="53"/>
      <c r="B23" s="53"/>
      <c r="C23" s="67"/>
      <c r="D23" s="68"/>
      <c r="E23" s="69"/>
      <c r="F23" s="67"/>
      <c r="G23" s="70"/>
      <c r="H23" s="70"/>
      <c r="I23" s="70" t="s">
        <v>11</v>
      </c>
      <c r="J23" s="72">
        <f>SUM(J6:J22)</f>
        <v>0</v>
      </c>
      <c r="K23" s="73">
        <f>SUM(K6:K22)</f>
        <v>0</v>
      </c>
      <c r="L23" s="73"/>
      <c r="M23" s="74"/>
      <c r="N23" s="75">
        <f t="shared" si="3"/>
        <v>0</v>
      </c>
      <c r="O23" s="79" t="s">
        <v>11</v>
      </c>
      <c r="P23" s="80">
        <f>SUM(P6:P22)</f>
        <v>0</v>
      </c>
      <c r="Q23" s="80">
        <f>SUM(Q6:Q22)</f>
        <v>0</v>
      </c>
      <c r="R23" s="81">
        <f>SUM(R6:R22)</f>
        <v>0</v>
      </c>
      <c r="S23" s="107">
        <f>SUM(S6:S22)</f>
        <v>0</v>
      </c>
      <c r="T23" s="53"/>
      <c r="U23" s="53"/>
      <c r="V23" s="53">
        <v>1884.67</v>
      </c>
      <c r="W23" s="53"/>
      <c r="X23" s="53">
        <v>2142.72</v>
      </c>
      <c r="Y23" s="53"/>
      <c r="Z23" s="53">
        <v>2327.04</v>
      </c>
      <c r="AA23" s="53"/>
    </row>
    <row r="24" spans="1:27" s="15" customFormat="1" ht="18">
      <c r="A24" s="53"/>
      <c r="B24" s="53"/>
      <c r="C24" s="67"/>
      <c r="D24" s="68"/>
      <c r="E24" s="68"/>
      <c r="F24" s="67"/>
      <c r="G24" s="70"/>
      <c r="H24" s="70"/>
      <c r="I24" s="70"/>
      <c r="J24" s="73"/>
      <c r="K24" s="73"/>
      <c r="L24" s="73"/>
      <c r="M24" s="74"/>
      <c r="N24" s="83">
        <f>P23+R23+S23+Q23</f>
        <v>0</v>
      </c>
      <c r="O24" s="79"/>
      <c r="P24" s="80"/>
      <c r="Q24" s="80"/>
      <c r="R24" s="55"/>
      <c r="S24" s="106"/>
      <c r="T24" s="53"/>
      <c r="U24" s="53"/>
      <c r="V24" s="53">
        <v>1875.82</v>
      </c>
      <c r="W24" s="53"/>
      <c r="X24" s="53">
        <v>2132.58</v>
      </c>
      <c r="Y24" s="53"/>
      <c r="Z24" s="53">
        <v>2316</v>
      </c>
      <c r="AA24" s="53"/>
    </row>
    <row r="25" spans="1:27" s="15" customFormat="1" ht="18">
      <c r="A25" s="53"/>
      <c r="B25" s="53"/>
      <c r="C25" s="84"/>
      <c r="D25" s="84"/>
      <c r="E25" s="84"/>
      <c r="F25" s="84"/>
      <c r="G25" s="84"/>
      <c r="H25" s="84"/>
      <c r="I25" s="84"/>
      <c r="J25" s="85"/>
      <c r="K25" s="85"/>
      <c r="L25" s="85"/>
      <c r="M25" s="86"/>
      <c r="N25" s="87"/>
      <c r="O25" s="53"/>
      <c r="P25" s="54"/>
      <c r="Q25" s="54"/>
      <c r="R25" s="55"/>
      <c r="S25" s="106"/>
      <c r="T25" s="53"/>
      <c r="U25" s="53"/>
      <c r="V25" s="88">
        <f>SUM(V23:V24)</f>
        <v>3760.49</v>
      </c>
      <c r="W25" s="53"/>
      <c r="X25" s="88">
        <f>SUM(X23:X24)</f>
        <v>4275.299999999999</v>
      </c>
      <c r="Y25" s="53"/>
      <c r="Z25" s="88">
        <f>SUM(Z23:Z24)</f>
        <v>4643.04</v>
      </c>
      <c r="AA25" s="53"/>
    </row>
    <row r="26" spans="1:27" s="15" customFormat="1" ht="18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4"/>
      <c r="R26" s="55"/>
      <c r="S26" s="106"/>
      <c r="T26" s="53"/>
      <c r="U26" s="53"/>
      <c r="V26" s="53"/>
      <c r="W26" s="53"/>
      <c r="X26" s="53"/>
      <c r="Y26" s="53"/>
      <c r="Z26" s="53"/>
      <c r="AA26" s="53"/>
    </row>
    <row r="27" spans="1:27" s="15" customFormat="1" ht="18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4"/>
      <c r="R27" s="55"/>
      <c r="S27" s="106"/>
      <c r="T27" s="53"/>
      <c r="U27" s="53"/>
      <c r="V27" s="53"/>
      <c r="W27" s="53"/>
      <c r="X27" s="53"/>
      <c r="Y27" s="53"/>
      <c r="Z27" s="53"/>
      <c r="AA27" s="53"/>
    </row>
    <row r="28" spans="1:27" s="15" customFormat="1" ht="18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89"/>
      <c r="N28" s="89"/>
      <c r="O28" s="53"/>
      <c r="P28" s="54"/>
      <c r="Q28" s="54"/>
      <c r="R28" s="55"/>
      <c r="S28" s="106"/>
      <c r="T28" s="53"/>
      <c r="U28" s="53"/>
      <c r="V28" s="53"/>
      <c r="W28" s="53"/>
      <c r="X28" s="53"/>
      <c r="Y28" s="53"/>
      <c r="Z28" s="53"/>
      <c r="AA28" s="53"/>
    </row>
    <row r="29" spans="1:27" s="15" customFormat="1" ht="18">
      <c r="A29" s="53"/>
      <c r="B29" s="53"/>
      <c r="C29" s="53"/>
      <c r="D29" s="53" t="s">
        <v>44</v>
      </c>
      <c r="E29" s="53"/>
      <c r="F29" s="53"/>
      <c r="G29" s="56">
        <f>P23*0.2</f>
        <v>0</v>
      </c>
      <c r="H29" s="53"/>
      <c r="I29" s="53"/>
      <c r="J29" s="90"/>
      <c r="K29" s="53"/>
      <c r="L29" s="53"/>
      <c r="M29" s="89"/>
      <c r="N29" s="89"/>
      <c r="O29" s="53"/>
      <c r="P29" s="54"/>
      <c r="Q29" s="54"/>
      <c r="R29" s="55"/>
      <c r="S29" s="106"/>
      <c r="T29" s="53"/>
      <c r="U29" s="53"/>
      <c r="V29" s="53"/>
      <c r="W29" s="53"/>
      <c r="X29" s="53"/>
      <c r="Y29" s="53"/>
      <c r="Z29" s="53"/>
      <c r="AA29" s="53"/>
    </row>
    <row r="30" spans="1:27" s="15" customFormat="1" ht="18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4"/>
      <c r="R30" s="55"/>
      <c r="S30" s="106"/>
      <c r="T30" s="53"/>
      <c r="U30" s="53"/>
      <c r="V30" s="53"/>
      <c r="W30" s="53"/>
      <c r="X30" s="53"/>
      <c r="Y30" s="53"/>
      <c r="Z30" s="53"/>
      <c r="AA30" s="53"/>
    </row>
    <row r="31" spans="1:27" s="15" customFormat="1" ht="18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4"/>
      <c r="R31" s="55"/>
      <c r="S31" s="106"/>
      <c r="T31" s="53"/>
      <c r="U31" s="53"/>
      <c r="V31" s="53"/>
      <c r="W31" s="53"/>
      <c r="X31" s="53"/>
      <c r="Y31" s="53"/>
      <c r="Z31" s="53"/>
      <c r="AA31" s="53"/>
    </row>
  </sheetData>
  <sheetProtection/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3"/>
  <sheetViews>
    <sheetView zoomScalePageLayoutView="0" workbookViewId="0" topLeftCell="D40">
      <selection activeCell="J55" sqref="J55"/>
    </sheetView>
  </sheetViews>
  <sheetFormatPr defaultColWidth="9.00390625" defaultRowHeight="12.75" outlineLevelRow="1"/>
  <cols>
    <col min="4" max="4" width="27.125" style="0" customWidth="1"/>
    <col min="5" max="5" width="12.625" style="0" customWidth="1"/>
    <col min="6" max="6" width="14.25390625" style="0" customWidth="1"/>
    <col min="7" max="7" width="14.375" style="0" customWidth="1"/>
    <col min="8" max="8" width="15.375" style="0" customWidth="1"/>
    <col min="9" max="9" width="16.875" style="0" customWidth="1"/>
    <col min="10" max="10" width="16.625" style="102" customWidth="1"/>
  </cols>
  <sheetData>
    <row r="1" spans="1:17" s="15" customFormat="1" ht="18">
      <c r="A1" s="53"/>
      <c r="B1" s="53"/>
      <c r="C1" s="53"/>
      <c r="D1" s="53"/>
      <c r="E1" s="53"/>
      <c r="F1" s="53"/>
      <c r="G1" s="53"/>
      <c r="H1" s="53"/>
      <c r="I1" s="53"/>
      <c r="J1" s="99"/>
      <c r="K1" s="53"/>
      <c r="L1" s="53"/>
      <c r="M1" s="53"/>
      <c r="N1" s="53"/>
      <c r="O1" s="53"/>
      <c r="P1" s="53"/>
      <c r="Q1" s="53"/>
    </row>
    <row r="2" spans="1:17" s="15" customFormat="1" ht="18">
      <c r="A2" s="53"/>
      <c r="B2" s="53"/>
      <c r="C2" s="53"/>
      <c r="D2" s="53"/>
      <c r="E2" s="53"/>
      <c r="F2" s="53"/>
      <c r="G2" s="53"/>
      <c r="H2" s="53"/>
      <c r="I2" s="53"/>
      <c r="J2" s="99"/>
      <c r="K2" s="53"/>
      <c r="L2" s="53"/>
      <c r="M2" s="53"/>
      <c r="N2" s="53"/>
      <c r="O2" s="53"/>
      <c r="P2" s="53"/>
      <c r="Q2" s="53"/>
    </row>
    <row r="3" spans="1:17" s="15" customFormat="1" ht="18">
      <c r="A3" s="53"/>
      <c r="B3" s="53"/>
      <c r="C3" s="53"/>
      <c r="D3" s="53"/>
      <c r="E3" s="53"/>
      <c r="F3" s="53"/>
      <c r="G3" s="53"/>
      <c r="H3" s="53"/>
      <c r="I3" s="53"/>
      <c r="J3" s="99"/>
      <c r="K3" s="53"/>
      <c r="L3" s="53"/>
      <c r="M3" s="53"/>
      <c r="N3" s="53"/>
      <c r="O3" s="53"/>
      <c r="P3" s="53"/>
      <c r="Q3" s="53"/>
    </row>
    <row r="4" spans="1:17" s="15" customFormat="1" ht="28.5" customHeight="1">
      <c r="A4" s="53"/>
      <c r="B4" s="53"/>
      <c r="C4" s="57" t="s">
        <v>202</v>
      </c>
      <c r="D4" s="58"/>
      <c r="E4" s="58"/>
      <c r="F4" s="58"/>
      <c r="G4" s="58"/>
      <c r="H4" s="58"/>
      <c r="I4" s="60"/>
      <c r="J4" s="99"/>
      <c r="K4" s="53"/>
      <c r="L4" s="53"/>
      <c r="M4" s="53"/>
      <c r="N4" s="53"/>
      <c r="O4" s="53"/>
      <c r="P4" s="53"/>
      <c r="Q4" s="53"/>
    </row>
    <row r="5" spans="1:17" s="15" customFormat="1" ht="72">
      <c r="A5" s="53"/>
      <c r="B5" s="53"/>
      <c r="C5" s="61" t="s">
        <v>1</v>
      </c>
      <c r="D5" s="62" t="s">
        <v>2</v>
      </c>
      <c r="E5" s="62" t="s">
        <v>198</v>
      </c>
      <c r="F5" s="62" t="s">
        <v>207</v>
      </c>
      <c r="G5" s="61" t="s">
        <v>201</v>
      </c>
      <c r="H5" s="61" t="s">
        <v>10</v>
      </c>
      <c r="I5" s="64" t="s">
        <v>20</v>
      </c>
      <c r="J5" s="100" t="s">
        <v>208</v>
      </c>
      <c r="K5" s="53"/>
      <c r="L5" s="53"/>
      <c r="M5" s="53"/>
      <c r="N5" s="53"/>
      <c r="O5" s="53"/>
      <c r="P5" s="53"/>
      <c r="Q5" s="53"/>
    </row>
    <row r="6" spans="1:17" s="15" customFormat="1" ht="18" outlineLevel="1">
      <c r="A6" s="53"/>
      <c r="B6" s="53"/>
      <c r="C6" s="67">
        <v>1</v>
      </c>
      <c r="D6" s="68" t="s">
        <v>203</v>
      </c>
      <c r="E6" s="98">
        <v>1.9</v>
      </c>
      <c r="F6" s="70">
        <v>2498</v>
      </c>
      <c r="G6" s="72"/>
      <c r="H6" s="73">
        <f>F6*G6</f>
        <v>0</v>
      </c>
      <c r="I6" s="75">
        <f>(F6*G6)</f>
        <v>0</v>
      </c>
      <c r="J6" s="99">
        <v>0</v>
      </c>
      <c r="K6" s="53"/>
      <c r="L6" s="53"/>
      <c r="M6" s="53"/>
      <c r="N6" s="53"/>
      <c r="O6" s="53"/>
      <c r="P6" s="53"/>
      <c r="Q6" s="53"/>
    </row>
    <row r="7" spans="1:55" s="46" customFormat="1" ht="18" outlineLevel="1">
      <c r="A7" s="53"/>
      <c r="B7" s="53"/>
      <c r="C7" s="67">
        <v>2</v>
      </c>
      <c r="D7" s="68" t="s">
        <v>204</v>
      </c>
      <c r="E7" s="98">
        <v>1.9</v>
      </c>
      <c r="F7" s="70">
        <v>2700</v>
      </c>
      <c r="G7" s="72"/>
      <c r="H7" s="73">
        <f aca="true" t="shared" si="0" ref="H7:H53">F7*G7</f>
        <v>0</v>
      </c>
      <c r="I7" s="75">
        <f aca="true" t="shared" si="1" ref="I7:I53">(F7*G7)</f>
        <v>0</v>
      </c>
      <c r="J7" s="99">
        <v>0</v>
      </c>
      <c r="K7" s="53"/>
      <c r="L7" s="53"/>
      <c r="M7" s="53"/>
      <c r="N7" s="53"/>
      <c r="O7" s="53"/>
      <c r="P7" s="53"/>
      <c r="Q7" s="53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17" s="15" customFormat="1" ht="18" outlineLevel="1">
      <c r="A8" s="53"/>
      <c r="B8" s="53"/>
      <c r="C8" s="67">
        <v>3</v>
      </c>
      <c r="D8" s="68" t="s">
        <v>205</v>
      </c>
      <c r="E8" s="98">
        <v>1.84</v>
      </c>
      <c r="F8" s="70">
        <v>1958</v>
      </c>
      <c r="G8" s="72"/>
      <c r="H8" s="73">
        <f t="shared" si="0"/>
        <v>0</v>
      </c>
      <c r="I8" s="75">
        <f t="shared" si="1"/>
        <v>0</v>
      </c>
      <c r="J8" s="99">
        <v>0</v>
      </c>
      <c r="K8" s="53"/>
      <c r="L8" s="53"/>
      <c r="M8" s="53"/>
      <c r="N8" s="53"/>
      <c r="O8" s="53"/>
      <c r="P8" s="53"/>
      <c r="Q8" s="53"/>
    </row>
    <row r="9" spans="1:17" s="15" customFormat="1" ht="18" outlineLevel="1">
      <c r="A9" s="53"/>
      <c r="B9" s="53"/>
      <c r="C9" s="67">
        <v>4</v>
      </c>
      <c r="D9" s="68" t="s">
        <v>206</v>
      </c>
      <c r="E9" s="98">
        <v>1.9</v>
      </c>
      <c r="F9" s="70">
        <v>3915</v>
      </c>
      <c r="G9" s="72"/>
      <c r="H9" s="73">
        <f t="shared" si="0"/>
        <v>0</v>
      </c>
      <c r="I9" s="75">
        <f t="shared" si="1"/>
        <v>0</v>
      </c>
      <c r="J9" s="99">
        <v>0</v>
      </c>
      <c r="K9" s="53"/>
      <c r="L9" s="53"/>
      <c r="M9" s="53"/>
      <c r="N9" s="53"/>
      <c r="O9" s="53"/>
      <c r="P9" s="53"/>
      <c r="Q9" s="53"/>
    </row>
    <row r="10" spans="1:17" s="15" customFormat="1" ht="18" outlineLevel="1">
      <c r="A10" s="53"/>
      <c r="B10" s="53"/>
      <c r="C10" s="67">
        <v>5</v>
      </c>
      <c r="D10" s="68" t="s">
        <v>219</v>
      </c>
      <c r="E10" s="98">
        <v>1.9</v>
      </c>
      <c r="F10" s="70">
        <v>3105</v>
      </c>
      <c r="G10" s="72"/>
      <c r="H10" s="73">
        <f t="shared" si="0"/>
        <v>0</v>
      </c>
      <c r="I10" s="75">
        <f t="shared" si="1"/>
        <v>0</v>
      </c>
      <c r="J10" s="99">
        <v>0</v>
      </c>
      <c r="K10" s="53"/>
      <c r="L10" s="53"/>
      <c r="M10" s="53"/>
      <c r="N10" s="53"/>
      <c r="O10" s="53"/>
      <c r="P10" s="53"/>
      <c r="Q10" s="53"/>
    </row>
    <row r="11" spans="1:17" s="15" customFormat="1" ht="18" outlineLevel="1">
      <c r="A11" s="53"/>
      <c r="B11" s="53"/>
      <c r="C11" s="67">
        <v>6</v>
      </c>
      <c r="D11" s="68" t="s">
        <v>220</v>
      </c>
      <c r="E11" s="98">
        <v>1.9</v>
      </c>
      <c r="F11" s="70">
        <v>2700</v>
      </c>
      <c r="G11" s="72"/>
      <c r="H11" s="73">
        <f t="shared" si="0"/>
        <v>0</v>
      </c>
      <c r="I11" s="75">
        <f t="shared" si="1"/>
        <v>0</v>
      </c>
      <c r="J11" s="99">
        <v>0</v>
      </c>
      <c r="K11" s="53"/>
      <c r="L11" s="53"/>
      <c r="M11" s="53"/>
      <c r="N11" s="53"/>
      <c r="O11" s="53"/>
      <c r="P11" s="53"/>
      <c r="Q11" s="53"/>
    </row>
    <row r="12" spans="1:17" s="15" customFormat="1" ht="18" outlineLevel="1">
      <c r="A12" s="53"/>
      <c r="B12" s="53"/>
      <c r="C12" s="67">
        <v>7</v>
      </c>
      <c r="D12" s="68" t="s">
        <v>221</v>
      </c>
      <c r="E12" s="98">
        <v>1.85</v>
      </c>
      <c r="F12" s="70">
        <v>2025</v>
      </c>
      <c r="G12" s="72"/>
      <c r="H12" s="73">
        <f t="shared" si="0"/>
        <v>0</v>
      </c>
      <c r="I12" s="75">
        <f t="shared" si="1"/>
        <v>0</v>
      </c>
      <c r="J12" s="99">
        <v>0</v>
      </c>
      <c r="K12" s="53"/>
      <c r="L12" s="53"/>
      <c r="M12" s="53"/>
      <c r="N12" s="53"/>
      <c r="O12" s="53"/>
      <c r="P12" s="53"/>
      <c r="Q12" s="53"/>
    </row>
    <row r="13" spans="1:17" s="15" customFormat="1" ht="18">
      <c r="A13" s="53" t="s">
        <v>16</v>
      </c>
      <c r="B13" s="53"/>
      <c r="C13" s="67">
        <v>8</v>
      </c>
      <c r="D13" s="68" t="s">
        <v>222</v>
      </c>
      <c r="E13" s="98">
        <v>1.85</v>
      </c>
      <c r="F13" s="70">
        <v>1958</v>
      </c>
      <c r="G13" s="72"/>
      <c r="H13" s="73">
        <f t="shared" si="0"/>
        <v>0</v>
      </c>
      <c r="I13" s="75">
        <f t="shared" si="1"/>
        <v>0</v>
      </c>
      <c r="J13" s="99">
        <v>0</v>
      </c>
      <c r="K13" s="53"/>
      <c r="L13" s="53"/>
      <c r="M13" s="53"/>
      <c r="N13" s="53"/>
      <c r="O13" s="53"/>
      <c r="P13" s="53"/>
      <c r="Q13" s="53"/>
    </row>
    <row r="14" spans="1:17" s="15" customFormat="1" ht="18">
      <c r="A14" s="53"/>
      <c r="B14" s="53"/>
      <c r="C14" s="67">
        <v>9</v>
      </c>
      <c r="D14" s="68" t="s">
        <v>223</v>
      </c>
      <c r="E14" s="98">
        <v>1.85</v>
      </c>
      <c r="F14" s="70">
        <v>2295</v>
      </c>
      <c r="G14" s="72"/>
      <c r="H14" s="73">
        <f t="shared" si="0"/>
        <v>0</v>
      </c>
      <c r="I14" s="75">
        <f t="shared" si="1"/>
        <v>0</v>
      </c>
      <c r="J14" s="99">
        <v>0</v>
      </c>
      <c r="K14" s="53"/>
      <c r="L14" s="53"/>
      <c r="M14" s="53"/>
      <c r="N14" s="53"/>
      <c r="O14" s="53"/>
      <c r="P14" s="53"/>
      <c r="Q14" s="53"/>
    </row>
    <row r="15" spans="1:17" s="15" customFormat="1" ht="18">
      <c r="A15" s="53"/>
      <c r="B15" s="53"/>
      <c r="C15" s="67">
        <v>10</v>
      </c>
      <c r="D15" s="68" t="s">
        <v>223</v>
      </c>
      <c r="E15" s="98">
        <v>1.85</v>
      </c>
      <c r="F15" s="70">
        <v>3308</v>
      </c>
      <c r="G15" s="72"/>
      <c r="H15" s="73">
        <f t="shared" si="0"/>
        <v>0</v>
      </c>
      <c r="I15" s="75">
        <f t="shared" si="1"/>
        <v>0</v>
      </c>
      <c r="J15" s="99">
        <v>0</v>
      </c>
      <c r="K15" s="53"/>
      <c r="L15" s="53"/>
      <c r="M15" s="53"/>
      <c r="N15" s="53"/>
      <c r="O15" s="53"/>
      <c r="P15" s="53"/>
      <c r="Q15" s="53"/>
    </row>
    <row r="16" spans="1:17" s="15" customFormat="1" ht="18">
      <c r="A16" s="53"/>
      <c r="B16" s="53"/>
      <c r="C16" s="67">
        <v>11</v>
      </c>
      <c r="D16" s="68" t="s">
        <v>224</v>
      </c>
      <c r="E16" s="98">
        <v>1.9</v>
      </c>
      <c r="F16" s="70">
        <v>3308</v>
      </c>
      <c r="G16" s="72"/>
      <c r="H16" s="73">
        <f t="shared" si="0"/>
        <v>0</v>
      </c>
      <c r="I16" s="75">
        <f t="shared" si="1"/>
        <v>0</v>
      </c>
      <c r="J16" s="99">
        <v>0</v>
      </c>
      <c r="K16" s="53"/>
      <c r="L16" s="53"/>
      <c r="M16" s="53"/>
      <c r="N16" s="53"/>
      <c r="O16" s="53"/>
      <c r="P16" s="53"/>
      <c r="Q16" s="53"/>
    </row>
    <row r="17" spans="1:17" s="15" customFormat="1" ht="18">
      <c r="A17" s="53"/>
      <c r="B17" s="53"/>
      <c r="C17" s="67">
        <v>12</v>
      </c>
      <c r="D17" s="68" t="s">
        <v>225</v>
      </c>
      <c r="E17" s="98">
        <v>1.85</v>
      </c>
      <c r="F17" s="70">
        <v>2565</v>
      </c>
      <c r="G17" s="72"/>
      <c r="H17" s="73">
        <f t="shared" si="0"/>
        <v>0</v>
      </c>
      <c r="I17" s="75">
        <f t="shared" si="1"/>
        <v>0</v>
      </c>
      <c r="J17" s="99">
        <v>0</v>
      </c>
      <c r="K17" s="53"/>
      <c r="L17" s="53"/>
      <c r="M17" s="53"/>
      <c r="N17" s="53"/>
      <c r="O17" s="53"/>
      <c r="P17" s="53"/>
      <c r="Q17" s="53"/>
    </row>
    <row r="18" spans="1:17" s="15" customFormat="1" ht="18">
      <c r="A18" s="53"/>
      <c r="B18" s="53"/>
      <c r="C18" s="67">
        <v>13</v>
      </c>
      <c r="D18" s="68" t="s">
        <v>226</v>
      </c>
      <c r="E18" s="98">
        <v>1.9</v>
      </c>
      <c r="F18" s="70">
        <v>2295</v>
      </c>
      <c r="G18" s="72"/>
      <c r="H18" s="73">
        <f t="shared" si="0"/>
        <v>0</v>
      </c>
      <c r="I18" s="75">
        <f t="shared" si="1"/>
        <v>0</v>
      </c>
      <c r="J18" s="99">
        <v>0</v>
      </c>
      <c r="K18" s="53"/>
      <c r="L18" s="53"/>
      <c r="M18" s="53"/>
      <c r="N18" s="53"/>
      <c r="O18" s="53"/>
      <c r="P18" s="53"/>
      <c r="Q18" s="53"/>
    </row>
    <row r="19" spans="1:17" s="15" customFormat="1" ht="18">
      <c r="A19" s="53"/>
      <c r="B19" s="53"/>
      <c r="C19" s="67">
        <v>14</v>
      </c>
      <c r="D19" s="68" t="s">
        <v>227</v>
      </c>
      <c r="E19" s="98">
        <v>1.7</v>
      </c>
      <c r="F19" s="70">
        <v>2095</v>
      </c>
      <c r="G19" s="72"/>
      <c r="H19" s="73">
        <f t="shared" si="0"/>
        <v>0</v>
      </c>
      <c r="I19" s="75">
        <f t="shared" si="1"/>
        <v>0</v>
      </c>
      <c r="J19" s="99">
        <v>0</v>
      </c>
      <c r="K19" s="53"/>
      <c r="L19" s="53"/>
      <c r="M19" s="53"/>
      <c r="N19" s="53"/>
      <c r="O19" s="53"/>
      <c r="P19" s="53"/>
      <c r="Q19" s="53"/>
    </row>
    <row r="20" spans="1:17" s="15" customFormat="1" ht="20.25" customHeight="1" outlineLevel="1">
      <c r="A20" s="53"/>
      <c r="B20" s="53"/>
      <c r="C20" s="67">
        <v>15</v>
      </c>
      <c r="D20" s="68" t="s">
        <v>228</v>
      </c>
      <c r="E20" s="98">
        <v>1.9</v>
      </c>
      <c r="F20" s="70">
        <v>2700</v>
      </c>
      <c r="G20" s="72"/>
      <c r="H20" s="73">
        <f t="shared" si="0"/>
        <v>0</v>
      </c>
      <c r="I20" s="75">
        <f t="shared" si="1"/>
        <v>0</v>
      </c>
      <c r="J20" s="99">
        <v>0</v>
      </c>
      <c r="K20" s="53"/>
      <c r="L20" s="53"/>
      <c r="M20" s="53"/>
      <c r="N20" s="53"/>
      <c r="O20" s="53"/>
      <c r="P20" s="53"/>
      <c r="Q20" s="53"/>
    </row>
    <row r="21" spans="1:17" s="15" customFormat="1" ht="17.25" customHeight="1" outlineLevel="1">
      <c r="A21" s="53"/>
      <c r="B21" s="53"/>
      <c r="C21" s="67">
        <v>16</v>
      </c>
      <c r="D21" s="68" t="s">
        <v>229</v>
      </c>
      <c r="E21" s="98">
        <v>1.7</v>
      </c>
      <c r="F21" s="70">
        <v>2095</v>
      </c>
      <c r="G21" s="72"/>
      <c r="H21" s="73">
        <f t="shared" si="0"/>
        <v>0</v>
      </c>
      <c r="I21" s="75">
        <f t="shared" si="1"/>
        <v>0</v>
      </c>
      <c r="J21" s="99">
        <v>0</v>
      </c>
      <c r="K21" s="53"/>
      <c r="L21" s="53"/>
      <c r="M21" s="53"/>
      <c r="N21" s="53"/>
      <c r="O21" s="53"/>
      <c r="P21" s="53"/>
      <c r="Q21" s="53"/>
    </row>
    <row r="22" spans="1:17" s="15" customFormat="1" ht="19.5" customHeight="1" outlineLevel="1">
      <c r="A22" s="53"/>
      <c r="B22" s="53"/>
      <c r="C22" s="67">
        <v>17</v>
      </c>
      <c r="D22" s="68" t="s">
        <v>230</v>
      </c>
      <c r="E22" s="98">
        <v>1.9</v>
      </c>
      <c r="F22" s="70">
        <v>3105</v>
      </c>
      <c r="G22" s="72"/>
      <c r="H22" s="73">
        <f t="shared" si="0"/>
        <v>0</v>
      </c>
      <c r="I22" s="75">
        <f t="shared" si="1"/>
        <v>0</v>
      </c>
      <c r="J22" s="99">
        <v>0</v>
      </c>
      <c r="K22" s="53"/>
      <c r="L22" s="53"/>
      <c r="M22" s="53"/>
      <c r="N22" s="53"/>
      <c r="O22" s="53"/>
      <c r="P22" s="53"/>
      <c r="Q22" s="53"/>
    </row>
    <row r="23" spans="1:17" s="15" customFormat="1" ht="18" outlineLevel="1">
      <c r="A23" s="53"/>
      <c r="B23" s="53"/>
      <c r="C23" s="67">
        <v>18</v>
      </c>
      <c r="D23" s="68" t="s">
        <v>232</v>
      </c>
      <c r="E23" s="98">
        <v>1.85</v>
      </c>
      <c r="F23" s="70">
        <v>2025</v>
      </c>
      <c r="G23" s="72"/>
      <c r="H23" s="73">
        <f t="shared" si="0"/>
        <v>0</v>
      </c>
      <c r="I23" s="75">
        <f t="shared" si="1"/>
        <v>0</v>
      </c>
      <c r="J23" s="99">
        <v>0</v>
      </c>
      <c r="K23" s="53"/>
      <c r="L23" s="53"/>
      <c r="M23" s="53"/>
      <c r="N23" s="53"/>
      <c r="O23" s="53"/>
      <c r="P23" s="53"/>
      <c r="Q23" s="53"/>
    </row>
    <row r="24" spans="1:17" s="15" customFormat="1" ht="18" outlineLevel="1">
      <c r="A24" s="53"/>
      <c r="B24" s="53"/>
      <c r="C24" s="67">
        <v>19</v>
      </c>
      <c r="D24" s="68" t="s">
        <v>233</v>
      </c>
      <c r="E24" s="98">
        <v>1.9</v>
      </c>
      <c r="F24" s="70">
        <v>2095</v>
      </c>
      <c r="G24" s="72"/>
      <c r="H24" s="73">
        <f t="shared" si="0"/>
        <v>0</v>
      </c>
      <c r="I24" s="75">
        <f t="shared" si="1"/>
        <v>0</v>
      </c>
      <c r="J24" s="99">
        <v>0</v>
      </c>
      <c r="K24" s="53"/>
      <c r="L24" s="53"/>
      <c r="M24" s="53"/>
      <c r="N24" s="53"/>
      <c r="O24" s="53"/>
      <c r="P24" s="53"/>
      <c r="Q24" s="53"/>
    </row>
    <row r="25" spans="1:17" s="15" customFormat="1" ht="18" outlineLevel="1">
      <c r="A25" s="53"/>
      <c r="B25" s="53"/>
      <c r="C25" s="67">
        <v>20</v>
      </c>
      <c r="D25" s="68" t="s">
        <v>234</v>
      </c>
      <c r="E25" s="98">
        <v>1.84</v>
      </c>
      <c r="F25" s="70">
        <v>1958</v>
      </c>
      <c r="G25" s="72"/>
      <c r="H25" s="73">
        <f t="shared" si="0"/>
        <v>0</v>
      </c>
      <c r="I25" s="75">
        <f t="shared" si="1"/>
        <v>0</v>
      </c>
      <c r="J25" s="99">
        <v>0</v>
      </c>
      <c r="K25" s="53"/>
      <c r="L25" s="53"/>
      <c r="M25" s="53"/>
      <c r="N25" s="53"/>
      <c r="O25" s="53"/>
      <c r="P25" s="53"/>
      <c r="Q25" s="53"/>
    </row>
    <row r="26" spans="1:17" s="15" customFormat="1" ht="18" outlineLevel="1">
      <c r="A26" s="53"/>
      <c r="B26" s="53"/>
      <c r="C26" s="67">
        <v>21</v>
      </c>
      <c r="D26" s="68" t="s">
        <v>235</v>
      </c>
      <c r="E26" s="98">
        <v>1.9</v>
      </c>
      <c r="F26" s="70">
        <v>1755</v>
      </c>
      <c r="G26" s="72"/>
      <c r="H26" s="73">
        <f t="shared" si="0"/>
        <v>0</v>
      </c>
      <c r="I26" s="75">
        <f t="shared" si="1"/>
        <v>0</v>
      </c>
      <c r="J26" s="99">
        <v>0</v>
      </c>
      <c r="K26" s="53"/>
      <c r="L26" s="53"/>
      <c r="M26" s="53"/>
      <c r="N26" s="53"/>
      <c r="O26" s="53"/>
      <c r="P26" s="53"/>
      <c r="Q26" s="53"/>
    </row>
    <row r="27" spans="1:17" s="15" customFormat="1" ht="18" outlineLevel="1">
      <c r="A27" s="53"/>
      <c r="B27" s="53"/>
      <c r="C27" s="67">
        <v>22</v>
      </c>
      <c r="D27" s="68" t="s">
        <v>236</v>
      </c>
      <c r="E27" s="98">
        <v>1.9</v>
      </c>
      <c r="F27" s="70">
        <v>2835</v>
      </c>
      <c r="G27" s="72"/>
      <c r="H27" s="73">
        <f t="shared" si="0"/>
        <v>0</v>
      </c>
      <c r="I27" s="75">
        <f t="shared" si="1"/>
        <v>0</v>
      </c>
      <c r="J27" s="99">
        <v>0</v>
      </c>
      <c r="K27" s="53"/>
      <c r="L27" s="53"/>
      <c r="M27" s="53"/>
      <c r="N27" s="53"/>
      <c r="O27" s="53"/>
      <c r="P27" s="53"/>
      <c r="Q27" s="53"/>
    </row>
    <row r="28" spans="1:17" s="15" customFormat="1" ht="18" outlineLevel="1">
      <c r="A28" s="53"/>
      <c r="B28" s="53"/>
      <c r="C28" s="67">
        <v>23</v>
      </c>
      <c r="D28" s="68" t="s">
        <v>237</v>
      </c>
      <c r="E28" s="98">
        <v>1.9</v>
      </c>
      <c r="F28" s="70">
        <v>2295</v>
      </c>
      <c r="G28" s="72"/>
      <c r="H28" s="73">
        <f t="shared" si="0"/>
        <v>0</v>
      </c>
      <c r="I28" s="75">
        <f t="shared" si="1"/>
        <v>0</v>
      </c>
      <c r="J28" s="99">
        <v>0</v>
      </c>
      <c r="K28" s="53"/>
      <c r="L28" s="53"/>
      <c r="M28" s="53"/>
      <c r="N28" s="53"/>
      <c r="O28" s="53"/>
      <c r="P28" s="53"/>
      <c r="Q28" s="53"/>
    </row>
    <row r="29" spans="1:17" s="15" customFormat="1" ht="18" outlineLevel="1">
      <c r="A29" s="53"/>
      <c r="B29" s="53"/>
      <c r="C29" s="67">
        <v>24</v>
      </c>
      <c r="D29" s="68" t="s">
        <v>238</v>
      </c>
      <c r="E29" s="98">
        <v>1.85</v>
      </c>
      <c r="F29" s="70">
        <v>2768</v>
      </c>
      <c r="G29" s="72"/>
      <c r="H29" s="73">
        <f t="shared" si="0"/>
        <v>0</v>
      </c>
      <c r="I29" s="75">
        <f t="shared" si="1"/>
        <v>0</v>
      </c>
      <c r="J29" s="99">
        <v>0</v>
      </c>
      <c r="K29" s="53"/>
      <c r="L29" s="53"/>
      <c r="M29" s="53"/>
      <c r="N29" s="53"/>
      <c r="O29" s="53"/>
      <c r="P29" s="53"/>
      <c r="Q29" s="53"/>
    </row>
    <row r="30" spans="1:17" s="15" customFormat="1" ht="18">
      <c r="A30" s="53" t="s">
        <v>17</v>
      </c>
      <c r="B30" s="53"/>
      <c r="C30" s="67">
        <v>25</v>
      </c>
      <c r="D30" s="68" t="s">
        <v>239</v>
      </c>
      <c r="E30" s="98">
        <v>1.9</v>
      </c>
      <c r="F30" s="70">
        <v>3105</v>
      </c>
      <c r="G30" s="72"/>
      <c r="H30" s="73">
        <f t="shared" si="0"/>
        <v>0</v>
      </c>
      <c r="I30" s="75">
        <f t="shared" si="1"/>
        <v>0</v>
      </c>
      <c r="J30" s="99">
        <v>0</v>
      </c>
      <c r="K30" s="53"/>
      <c r="L30" s="53"/>
      <c r="M30" s="53"/>
      <c r="N30" s="53"/>
      <c r="O30" s="53"/>
      <c r="P30" s="53"/>
      <c r="Q30" s="53"/>
    </row>
    <row r="31" spans="1:17" s="15" customFormat="1" ht="18" outlineLevel="1">
      <c r="A31" s="53"/>
      <c r="B31" s="53"/>
      <c r="C31" s="67">
        <v>26</v>
      </c>
      <c r="D31" s="68" t="s">
        <v>240</v>
      </c>
      <c r="E31" s="98">
        <v>1.9</v>
      </c>
      <c r="F31" s="70">
        <v>2295</v>
      </c>
      <c r="G31" s="72"/>
      <c r="H31" s="73">
        <f t="shared" si="0"/>
        <v>0</v>
      </c>
      <c r="I31" s="75">
        <f t="shared" si="1"/>
        <v>0</v>
      </c>
      <c r="J31" s="99">
        <v>0</v>
      </c>
      <c r="K31" s="53"/>
      <c r="L31" s="53"/>
      <c r="M31" s="53"/>
      <c r="N31" s="53"/>
      <c r="O31" s="53"/>
      <c r="P31" s="53"/>
      <c r="Q31" s="53"/>
    </row>
    <row r="32" spans="1:17" s="15" customFormat="1" ht="18" outlineLevel="1">
      <c r="A32" s="53"/>
      <c r="B32" s="53"/>
      <c r="C32" s="67">
        <v>27</v>
      </c>
      <c r="D32" s="68" t="s">
        <v>241</v>
      </c>
      <c r="E32" s="98">
        <v>2</v>
      </c>
      <c r="F32" s="70">
        <v>1688</v>
      </c>
      <c r="G32" s="72"/>
      <c r="H32" s="73">
        <f t="shared" si="0"/>
        <v>0</v>
      </c>
      <c r="I32" s="75">
        <f t="shared" si="1"/>
        <v>0</v>
      </c>
      <c r="J32" s="99">
        <v>0</v>
      </c>
      <c r="K32" s="53"/>
      <c r="L32" s="53"/>
      <c r="M32" s="53"/>
      <c r="N32" s="53"/>
      <c r="O32" s="53"/>
      <c r="P32" s="53"/>
      <c r="Q32" s="53"/>
    </row>
    <row r="33" spans="1:17" s="15" customFormat="1" ht="18" outlineLevel="1">
      <c r="A33" s="53"/>
      <c r="B33" s="53"/>
      <c r="C33" s="67">
        <v>28</v>
      </c>
      <c r="D33" s="68" t="s">
        <v>242</v>
      </c>
      <c r="E33" s="98">
        <v>1.85</v>
      </c>
      <c r="F33" s="70">
        <v>1823</v>
      </c>
      <c r="G33" s="72"/>
      <c r="H33" s="73">
        <f t="shared" si="0"/>
        <v>0</v>
      </c>
      <c r="I33" s="75">
        <f t="shared" si="1"/>
        <v>0</v>
      </c>
      <c r="J33" s="99">
        <v>0</v>
      </c>
      <c r="K33" s="53"/>
      <c r="L33" s="53"/>
      <c r="M33" s="53"/>
      <c r="N33" s="53"/>
      <c r="O33" s="53"/>
      <c r="P33" s="53"/>
      <c r="Q33" s="53"/>
    </row>
    <row r="34" spans="1:17" s="15" customFormat="1" ht="18" outlineLevel="1">
      <c r="A34" s="53"/>
      <c r="B34" s="53"/>
      <c r="C34" s="67">
        <v>29</v>
      </c>
      <c r="D34" s="68" t="s">
        <v>243</v>
      </c>
      <c r="E34" s="98">
        <v>2.1</v>
      </c>
      <c r="F34" s="70">
        <v>1890</v>
      </c>
      <c r="G34" s="72"/>
      <c r="H34" s="73">
        <f t="shared" si="0"/>
        <v>0</v>
      </c>
      <c r="I34" s="75">
        <f t="shared" si="1"/>
        <v>0</v>
      </c>
      <c r="J34" s="99">
        <v>0</v>
      </c>
      <c r="K34" s="53"/>
      <c r="L34" s="53"/>
      <c r="M34" s="53"/>
      <c r="N34" s="53"/>
      <c r="O34" s="53"/>
      <c r="P34" s="53"/>
      <c r="Q34" s="53"/>
    </row>
    <row r="35" spans="1:17" s="15" customFormat="1" ht="18" outlineLevel="1">
      <c r="A35" s="53"/>
      <c r="B35" s="53"/>
      <c r="C35" s="67">
        <v>30</v>
      </c>
      <c r="D35" s="68" t="s">
        <v>244</v>
      </c>
      <c r="E35" s="98">
        <v>1.9</v>
      </c>
      <c r="F35" s="70">
        <v>2363</v>
      </c>
      <c r="G35" s="72"/>
      <c r="H35" s="73">
        <f t="shared" si="0"/>
        <v>0</v>
      </c>
      <c r="I35" s="75">
        <f t="shared" si="1"/>
        <v>0</v>
      </c>
      <c r="J35" s="99">
        <v>0</v>
      </c>
      <c r="K35" s="53"/>
      <c r="L35" s="53"/>
      <c r="M35" s="53"/>
      <c r="N35" s="53"/>
      <c r="O35" s="53"/>
      <c r="P35" s="53"/>
      <c r="Q35" s="53"/>
    </row>
    <row r="36" spans="1:17" s="15" customFormat="1" ht="18" outlineLevel="1">
      <c r="A36" s="53"/>
      <c r="B36" s="53"/>
      <c r="C36" s="67">
        <v>31</v>
      </c>
      <c r="D36" s="68" t="s">
        <v>245</v>
      </c>
      <c r="E36" s="98">
        <v>1.85</v>
      </c>
      <c r="F36" s="70">
        <v>1890</v>
      </c>
      <c r="G36" s="72"/>
      <c r="H36" s="73">
        <f t="shared" si="0"/>
        <v>0</v>
      </c>
      <c r="I36" s="75">
        <f t="shared" si="1"/>
        <v>0</v>
      </c>
      <c r="J36" s="99">
        <v>0</v>
      </c>
      <c r="K36" s="53"/>
      <c r="L36" s="53"/>
      <c r="M36" s="53"/>
      <c r="N36" s="53"/>
      <c r="O36" s="53"/>
      <c r="P36" s="53"/>
      <c r="Q36" s="53"/>
    </row>
    <row r="37" spans="1:17" s="15" customFormat="1" ht="18" outlineLevel="1">
      <c r="A37" s="53"/>
      <c r="B37" s="53"/>
      <c r="C37" s="67">
        <v>32</v>
      </c>
      <c r="D37" s="68" t="s">
        <v>246</v>
      </c>
      <c r="E37" s="98">
        <v>1.9</v>
      </c>
      <c r="F37" s="70">
        <v>2228</v>
      </c>
      <c r="G37" s="72"/>
      <c r="H37" s="73">
        <f t="shared" si="0"/>
        <v>0</v>
      </c>
      <c r="I37" s="75">
        <f t="shared" si="1"/>
        <v>0</v>
      </c>
      <c r="J37" s="99">
        <v>0</v>
      </c>
      <c r="K37" s="53"/>
      <c r="L37" s="53"/>
      <c r="M37" s="53"/>
      <c r="N37" s="53"/>
      <c r="O37" s="53"/>
      <c r="P37" s="53"/>
      <c r="Q37" s="53"/>
    </row>
    <row r="38" spans="1:17" s="15" customFormat="1" ht="18" outlineLevel="1">
      <c r="A38" s="53"/>
      <c r="B38" s="53"/>
      <c r="C38" s="67">
        <v>33</v>
      </c>
      <c r="D38" s="68" t="s">
        <v>247</v>
      </c>
      <c r="E38" s="98">
        <v>1.96</v>
      </c>
      <c r="F38" s="70">
        <v>1890</v>
      </c>
      <c r="G38" s="72"/>
      <c r="H38" s="73">
        <f t="shared" si="0"/>
        <v>0</v>
      </c>
      <c r="I38" s="75">
        <f t="shared" si="1"/>
        <v>0</v>
      </c>
      <c r="J38" s="99">
        <v>0</v>
      </c>
      <c r="K38" s="53"/>
      <c r="L38" s="53"/>
      <c r="M38" s="53"/>
      <c r="N38" s="53"/>
      <c r="O38" s="53"/>
      <c r="P38" s="53"/>
      <c r="Q38" s="53"/>
    </row>
    <row r="39" spans="1:17" s="15" customFormat="1" ht="18" outlineLevel="1">
      <c r="A39" s="53"/>
      <c r="B39" s="53"/>
      <c r="C39" s="67">
        <v>34</v>
      </c>
      <c r="D39" s="68" t="s">
        <v>248</v>
      </c>
      <c r="E39" s="98">
        <v>1.84</v>
      </c>
      <c r="F39" s="70">
        <v>1958</v>
      </c>
      <c r="G39" s="72"/>
      <c r="H39" s="73">
        <f t="shared" si="0"/>
        <v>0</v>
      </c>
      <c r="I39" s="75">
        <f t="shared" si="1"/>
        <v>0</v>
      </c>
      <c r="J39" s="99">
        <v>0</v>
      </c>
      <c r="K39" s="53"/>
      <c r="L39" s="53"/>
      <c r="M39" s="53"/>
      <c r="N39" s="53"/>
      <c r="O39" s="53"/>
      <c r="P39" s="53"/>
      <c r="Q39" s="53"/>
    </row>
    <row r="40" spans="1:17" s="15" customFormat="1" ht="18" outlineLevel="1">
      <c r="A40" s="53"/>
      <c r="B40" s="53"/>
      <c r="C40" s="67">
        <v>35</v>
      </c>
      <c r="D40" s="68" t="s">
        <v>249</v>
      </c>
      <c r="E40" s="98">
        <v>1.9</v>
      </c>
      <c r="F40" s="70">
        <v>1620</v>
      </c>
      <c r="G40" s="72"/>
      <c r="H40" s="73">
        <f t="shared" si="0"/>
        <v>0</v>
      </c>
      <c r="I40" s="75">
        <f t="shared" si="1"/>
        <v>0</v>
      </c>
      <c r="J40" s="99">
        <v>0</v>
      </c>
      <c r="K40" s="53"/>
      <c r="L40" s="53"/>
      <c r="M40" s="53"/>
      <c r="N40" s="53"/>
      <c r="O40" s="53"/>
      <c r="P40" s="53"/>
      <c r="Q40" s="53"/>
    </row>
    <row r="41" spans="1:17" s="15" customFormat="1" ht="18" outlineLevel="1">
      <c r="A41" s="53"/>
      <c r="B41" s="53"/>
      <c r="C41" s="67">
        <v>36</v>
      </c>
      <c r="D41" s="68" t="s">
        <v>250</v>
      </c>
      <c r="E41" s="98">
        <v>1.9</v>
      </c>
      <c r="F41" s="70">
        <v>2295</v>
      </c>
      <c r="G41" s="72"/>
      <c r="H41" s="73">
        <f t="shared" si="0"/>
        <v>0</v>
      </c>
      <c r="I41" s="75">
        <f t="shared" si="1"/>
        <v>0</v>
      </c>
      <c r="J41" s="99">
        <v>0</v>
      </c>
      <c r="K41" s="53"/>
      <c r="L41" s="53"/>
      <c r="M41" s="53"/>
      <c r="N41" s="53"/>
      <c r="O41" s="53"/>
      <c r="P41" s="53"/>
      <c r="Q41" s="53"/>
    </row>
    <row r="42" spans="1:17" s="15" customFormat="1" ht="18" outlineLevel="1">
      <c r="A42" s="53"/>
      <c r="B42" s="53"/>
      <c r="C42" s="67">
        <v>37</v>
      </c>
      <c r="D42" s="68" t="s">
        <v>251</v>
      </c>
      <c r="E42" s="98">
        <v>1.9</v>
      </c>
      <c r="F42" s="70">
        <v>2160</v>
      </c>
      <c r="G42" s="72"/>
      <c r="H42" s="73">
        <f t="shared" si="0"/>
        <v>0</v>
      </c>
      <c r="I42" s="75">
        <f t="shared" si="1"/>
        <v>0</v>
      </c>
      <c r="J42" s="99">
        <v>0</v>
      </c>
      <c r="K42" s="53"/>
      <c r="L42" s="53"/>
      <c r="M42" s="53"/>
      <c r="N42" s="53"/>
      <c r="O42" s="53"/>
      <c r="P42" s="53"/>
      <c r="Q42" s="53"/>
    </row>
    <row r="43" spans="1:17" s="15" customFormat="1" ht="18" outlineLevel="1">
      <c r="A43" s="53"/>
      <c r="B43" s="53"/>
      <c r="C43" s="67">
        <v>38</v>
      </c>
      <c r="D43" s="68" t="s">
        <v>252</v>
      </c>
      <c r="E43" s="98">
        <v>2.4</v>
      </c>
      <c r="F43" s="70">
        <v>2565</v>
      </c>
      <c r="G43" s="72"/>
      <c r="H43" s="73">
        <f t="shared" si="0"/>
        <v>0</v>
      </c>
      <c r="I43" s="75">
        <f t="shared" si="1"/>
        <v>0</v>
      </c>
      <c r="J43" s="99">
        <v>0</v>
      </c>
      <c r="K43" s="53"/>
      <c r="L43" s="53"/>
      <c r="M43" s="53"/>
      <c r="N43" s="53"/>
      <c r="O43" s="53"/>
      <c r="P43" s="53"/>
      <c r="Q43" s="53"/>
    </row>
    <row r="44" spans="1:17" s="15" customFormat="1" ht="18" outlineLevel="1">
      <c r="A44" s="53"/>
      <c r="B44" s="53"/>
      <c r="C44" s="67">
        <v>39</v>
      </c>
      <c r="D44" s="68" t="s">
        <v>253</v>
      </c>
      <c r="E44" s="98">
        <v>1.9</v>
      </c>
      <c r="F44" s="70">
        <v>1823</v>
      </c>
      <c r="G44" s="72"/>
      <c r="H44" s="73">
        <f t="shared" si="0"/>
        <v>0</v>
      </c>
      <c r="I44" s="75">
        <f t="shared" si="1"/>
        <v>0</v>
      </c>
      <c r="J44" s="99">
        <v>0</v>
      </c>
      <c r="K44" s="53"/>
      <c r="L44" s="53"/>
      <c r="M44" s="53"/>
      <c r="N44" s="53"/>
      <c r="O44" s="53"/>
      <c r="P44" s="53"/>
      <c r="Q44" s="53"/>
    </row>
    <row r="45" spans="1:17" s="15" customFormat="1" ht="18" outlineLevel="1">
      <c r="A45" s="53"/>
      <c r="B45" s="53"/>
      <c r="C45" s="67">
        <v>40</v>
      </c>
      <c r="D45" s="68" t="s">
        <v>254</v>
      </c>
      <c r="E45" s="98">
        <v>1.9</v>
      </c>
      <c r="F45" s="70">
        <v>2295</v>
      </c>
      <c r="G45" s="72"/>
      <c r="H45" s="73">
        <f t="shared" si="0"/>
        <v>0</v>
      </c>
      <c r="I45" s="75">
        <f t="shared" si="1"/>
        <v>0</v>
      </c>
      <c r="J45" s="99">
        <v>0</v>
      </c>
      <c r="K45" s="53"/>
      <c r="L45" s="53"/>
      <c r="M45" s="53"/>
      <c r="N45" s="53"/>
      <c r="O45" s="53"/>
      <c r="P45" s="53"/>
      <c r="Q45" s="53"/>
    </row>
    <row r="46" spans="1:17" s="15" customFormat="1" ht="18" outlineLevel="1">
      <c r="A46" s="53"/>
      <c r="B46" s="53"/>
      <c r="C46" s="67">
        <v>41</v>
      </c>
      <c r="D46" s="68" t="s">
        <v>255</v>
      </c>
      <c r="E46" s="98">
        <v>1.85</v>
      </c>
      <c r="F46" s="70">
        <v>3240</v>
      </c>
      <c r="G46" s="72"/>
      <c r="H46" s="73">
        <f t="shared" si="0"/>
        <v>0</v>
      </c>
      <c r="I46" s="75">
        <f t="shared" si="1"/>
        <v>0</v>
      </c>
      <c r="J46" s="99">
        <v>0</v>
      </c>
      <c r="K46" s="53"/>
      <c r="L46" s="53"/>
      <c r="M46" s="53"/>
      <c r="N46" s="53"/>
      <c r="O46" s="53"/>
      <c r="P46" s="53"/>
      <c r="Q46" s="53"/>
    </row>
    <row r="47" spans="1:17" s="15" customFormat="1" ht="18" outlineLevel="1">
      <c r="A47" s="53"/>
      <c r="B47" s="53"/>
      <c r="C47" s="67">
        <v>42</v>
      </c>
      <c r="D47" s="68" t="s">
        <v>256</v>
      </c>
      <c r="E47" s="98">
        <v>1.9</v>
      </c>
      <c r="F47" s="70">
        <v>2295</v>
      </c>
      <c r="G47" s="72"/>
      <c r="H47" s="73">
        <f t="shared" si="0"/>
        <v>0</v>
      </c>
      <c r="I47" s="75">
        <f t="shared" si="1"/>
        <v>0</v>
      </c>
      <c r="J47" s="99">
        <v>0</v>
      </c>
      <c r="K47" s="53"/>
      <c r="L47" s="53"/>
      <c r="M47" s="53"/>
      <c r="N47" s="53"/>
      <c r="O47" s="53"/>
      <c r="P47" s="53"/>
      <c r="Q47" s="53"/>
    </row>
    <row r="48" spans="1:17" s="15" customFormat="1" ht="18" outlineLevel="1">
      <c r="A48" s="53"/>
      <c r="B48" s="53"/>
      <c r="C48" s="67">
        <v>43</v>
      </c>
      <c r="D48" s="68" t="s">
        <v>257</v>
      </c>
      <c r="E48" s="98">
        <v>1.85</v>
      </c>
      <c r="F48" s="70">
        <v>2160</v>
      </c>
      <c r="G48" s="72"/>
      <c r="H48" s="73">
        <f t="shared" si="0"/>
        <v>0</v>
      </c>
      <c r="I48" s="75">
        <f t="shared" si="1"/>
        <v>0</v>
      </c>
      <c r="J48" s="99">
        <v>0</v>
      </c>
      <c r="K48" s="53"/>
      <c r="L48" s="53"/>
      <c r="M48" s="53"/>
      <c r="N48" s="53"/>
      <c r="O48" s="53"/>
      <c r="P48" s="53"/>
      <c r="Q48" s="53"/>
    </row>
    <row r="49" spans="1:17" s="15" customFormat="1" ht="18" outlineLevel="1">
      <c r="A49" s="53"/>
      <c r="B49" s="53"/>
      <c r="C49" s="67">
        <v>44</v>
      </c>
      <c r="D49" s="68" t="s">
        <v>258</v>
      </c>
      <c r="E49" s="98">
        <v>1.9</v>
      </c>
      <c r="F49" s="70">
        <v>2363</v>
      </c>
      <c r="G49" s="72"/>
      <c r="H49" s="73">
        <f t="shared" si="0"/>
        <v>0</v>
      </c>
      <c r="I49" s="75">
        <f t="shared" si="1"/>
        <v>0</v>
      </c>
      <c r="J49" s="99">
        <v>0</v>
      </c>
      <c r="K49" s="53"/>
      <c r="L49" s="53"/>
      <c r="M49" s="53"/>
      <c r="N49" s="53"/>
      <c r="O49" s="53"/>
      <c r="P49" s="53"/>
      <c r="Q49" s="53"/>
    </row>
    <row r="50" spans="1:17" s="15" customFormat="1" ht="18" outlineLevel="1">
      <c r="A50" s="53"/>
      <c r="B50" s="53"/>
      <c r="C50" s="67">
        <v>45</v>
      </c>
      <c r="D50" s="68" t="s">
        <v>259</v>
      </c>
      <c r="E50" s="98">
        <v>1.9</v>
      </c>
      <c r="F50" s="70">
        <v>3105</v>
      </c>
      <c r="G50" s="72"/>
      <c r="H50" s="73">
        <f t="shared" si="0"/>
        <v>0</v>
      </c>
      <c r="I50" s="75">
        <f t="shared" si="1"/>
        <v>0</v>
      </c>
      <c r="J50" s="99">
        <v>0</v>
      </c>
      <c r="K50" s="53"/>
      <c r="L50" s="53"/>
      <c r="M50" s="53"/>
      <c r="N50" s="53"/>
      <c r="O50" s="53"/>
      <c r="P50" s="53"/>
      <c r="Q50" s="53"/>
    </row>
    <row r="51" spans="1:17" s="15" customFormat="1" ht="18" outlineLevel="1">
      <c r="A51" s="53"/>
      <c r="B51" s="53"/>
      <c r="C51" s="67">
        <v>46</v>
      </c>
      <c r="D51" s="68" t="s">
        <v>260</v>
      </c>
      <c r="E51" s="98">
        <v>1.9</v>
      </c>
      <c r="F51" s="70">
        <v>2498</v>
      </c>
      <c r="G51" s="72"/>
      <c r="H51" s="73">
        <f t="shared" si="0"/>
        <v>0</v>
      </c>
      <c r="I51" s="75">
        <f t="shared" si="1"/>
        <v>0</v>
      </c>
      <c r="J51" s="99">
        <v>0</v>
      </c>
      <c r="K51" s="53"/>
      <c r="L51" s="53"/>
      <c r="M51" s="53"/>
      <c r="N51" s="53"/>
      <c r="O51" s="53"/>
      <c r="P51" s="53"/>
      <c r="Q51" s="53"/>
    </row>
    <row r="52" spans="1:17" s="15" customFormat="1" ht="18" outlineLevel="1">
      <c r="A52" s="53"/>
      <c r="B52" s="53"/>
      <c r="C52" s="67">
        <v>47</v>
      </c>
      <c r="D52" s="68" t="s">
        <v>261</v>
      </c>
      <c r="E52" s="98">
        <v>1.9</v>
      </c>
      <c r="F52" s="70">
        <v>1350</v>
      </c>
      <c r="G52" s="72"/>
      <c r="H52" s="73">
        <f t="shared" si="0"/>
        <v>0</v>
      </c>
      <c r="I52" s="75">
        <f t="shared" si="1"/>
        <v>0</v>
      </c>
      <c r="J52" s="99">
        <v>0</v>
      </c>
      <c r="K52" s="53"/>
      <c r="L52" s="53"/>
      <c r="M52" s="53"/>
      <c r="N52" s="53"/>
      <c r="O52" s="53"/>
      <c r="P52" s="53"/>
      <c r="Q52" s="53"/>
    </row>
    <row r="53" spans="1:17" s="15" customFormat="1" ht="18" outlineLevel="1">
      <c r="A53" s="53"/>
      <c r="B53" s="53"/>
      <c r="C53" s="67">
        <v>48</v>
      </c>
      <c r="D53" s="68" t="s">
        <v>262</v>
      </c>
      <c r="E53" s="98">
        <v>1.8</v>
      </c>
      <c r="F53" s="70">
        <v>2025</v>
      </c>
      <c r="G53" s="72"/>
      <c r="H53" s="73">
        <f t="shared" si="0"/>
        <v>0</v>
      </c>
      <c r="I53" s="75">
        <f t="shared" si="1"/>
        <v>0</v>
      </c>
      <c r="J53" s="99">
        <v>0</v>
      </c>
      <c r="K53" s="53"/>
      <c r="L53" s="53"/>
      <c r="M53" s="53"/>
      <c r="N53" s="53"/>
      <c r="O53" s="53"/>
      <c r="P53" s="53"/>
      <c r="Q53" s="53"/>
    </row>
    <row r="54" spans="1:17" s="15" customFormat="1" ht="18" outlineLevel="1">
      <c r="A54" s="53"/>
      <c r="B54" s="53"/>
      <c r="C54" s="67"/>
      <c r="D54" s="113"/>
      <c r="E54" s="114"/>
      <c r="F54" s="115"/>
      <c r="G54" s="116"/>
      <c r="H54" s="117">
        <f>SUM(H6:H53)</f>
        <v>0</v>
      </c>
      <c r="I54" s="118">
        <f>SUM(I6:I53)</f>
        <v>0</v>
      </c>
      <c r="J54" s="99">
        <f>SUM(J6:J53)</f>
        <v>0</v>
      </c>
      <c r="K54" s="53"/>
      <c r="L54" s="53"/>
      <c r="M54" s="53"/>
      <c r="N54" s="53"/>
      <c r="O54" s="53"/>
      <c r="P54" s="53"/>
      <c r="Q54" s="53"/>
    </row>
    <row r="55" spans="1:17" s="15" customFormat="1" ht="18">
      <c r="A55" s="53"/>
      <c r="B55" s="53"/>
      <c r="C55" s="67"/>
      <c r="D55" s="68" t="s">
        <v>200</v>
      </c>
      <c r="E55" s="67"/>
      <c r="F55" s="70"/>
      <c r="G55" s="72"/>
      <c r="H55" s="105">
        <f>H54*1*J54</f>
        <v>0</v>
      </c>
      <c r="I55" s="75"/>
      <c r="J55" s="103">
        <f>J54*500</f>
        <v>0</v>
      </c>
      <c r="K55" s="53"/>
      <c r="L55" s="53"/>
      <c r="M55" s="53"/>
      <c r="N55" s="53"/>
      <c r="O55" s="53"/>
      <c r="P55" s="53"/>
      <c r="Q55" s="53"/>
    </row>
    <row r="56" spans="1:17" s="15" customFormat="1" ht="18">
      <c r="A56" s="53"/>
      <c r="B56" s="53"/>
      <c r="C56" s="67"/>
      <c r="D56" s="68" t="s">
        <v>199</v>
      </c>
      <c r="E56" s="67"/>
      <c r="F56" s="70"/>
      <c r="G56" s="73"/>
      <c r="H56" s="104">
        <f>(I54+500)*J54</f>
        <v>0</v>
      </c>
      <c r="I56" s="83"/>
      <c r="J56" s="101"/>
      <c r="K56" s="53"/>
      <c r="L56" s="53"/>
      <c r="M56" s="53"/>
      <c r="N56" s="53"/>
      <c r="O56" s="53"/>
      <c r="P56" s="53"/>
      <c r="Q56" s="53"/>
    </row>
    <row r="57" spans="1:17" s="15" customFormat="1" ht="18">
      <c r="A57" s="53"/>
      <c r="B57" s="53"/>
      <c r="C57" s="84"/>
      <c r="D57" s="84"/>
      <c r="E57" s="84"/>
      <c r="F57" s="84"/>
      <c r="G57" s="85"/>
      <c r="H57" s="85"/>
      <c r="I57" s="87"/>
      <c r="J57" s="99"/>
      <c r="K57" s="53"/>
      <c r="L57" s="88"/>
      <c r="M57" s="53"/>
      <c r="N57" s="88"/>
      <c r="O57" s="53"/>
      <c r="P57" s="88"/>
      <c r="Q57" s="53"/>
    </row>
    <row r="58" spans="1:17" s="15" customFormat="1" ht="18">
      <c r="A58" s="53"/>
      <c r="B58" s="53"/>
      <c r="C58" s="53"/>
      <c r="D58" s="53"/>
      <c r="E58" s="53"/>
      <c r="F58" s="53"/>
      <c r="G58" s="53"/>
      <c r="H58" s="53"/>
      <c r="I58" s="53"/>
      <c r="J58" s="99"/>
      <c r="K58" s="53"/>
      <c r="L58" s="53"/>
      <c r="M58" s="53"/>
      <c r="N58" s="53"/>
      <c r="O58" s="53"/>
      <c r="P58" s="53"/>
      <c r="Q58" s="53"/>
    </row>
    <row r="59" spans="1:17" s="15" customFormat="1" ht="18">
      <c r="A59" s="53"/>
      <c r="B59" s="53"/>
      <c r="C59" s="53"/>
      <c r="D59" s="53"/>
      <c r="E59" s="53"/>
      <c r="F59" s="53"/>
      <c r="G59" s="53"/>
      <c r="H59" s="53"/>
      <c r="I59" s="53"/>
      <c r="J59" s="99"/>
      <c r="K59" s="53"/>
      <c r="L59" s="53"/>
      <c r="M59" s="53"/>
      <c r="N59" s="53"/>
      <c r="O59" s="53"/>
      <c r="P59" s="53"/>
      <c r="Q59" s="53"/>
    </row>
    <row r="60" spans="1:17" s="15" customFormat="1" ht="18">
      <c r="A60" s="53"/>
      <c r="B60" s="53"/>
      <c r="C60" s="53"/>
      <c r="D60" s="53"/>
      <c r="E60" s="53"/>
      <c r="F60" s="53"/>
      <c r="G60" s="53"/>
      <c r="H60" s="53"/>
      <c r="I60" s="89"/>
      <c r="J60" s="99"/>
      <c r="K60" s="53"/>
      <c r="L60" s="53"/>
      <c r="M60" s="53"/>
      <c r="N60" s="53"/>
      <c r="O60" s="53"/>
      <c r="P60" s="53"/>
      <c r="Q60" s="53"/>
    </row>
    <row r="61" spans="1:17" s="15" customFormat="1" ht="18">
      <c r="A61" s="53"/>
      <c r="B61" s="53"/>
      <c r="C61" s="53"/>
      <c r="D61" s="53"/>
      <c r="E61" s="53"/>
      <c r="F61" s="56"/>
      <c r="G61" s="90"/>
      <c r="H61" s="53"/>
      <c r="I61" s="89"/>
      <c r="J61" s="99"/>
      <c r="K61" s="53"/>
      <c r="L61" s="53"/>
      <c r="M61" s="53"/>
      <c r="N61" s="53"/>
      <c r="O61" s="53"/>
      <c r="P61" s="53"/>
      <c r="Q61" s="53"/>
    </row>
    <row r="62" spans="1:17" s="15" customFormat="1" ht="18">
      <c r="A62" s="53"/>
      <c r="B62" s="53"/>
      <c r="C62" s="53"/>
      <c r="D62" s="53"/>
      <c r="E62" s="53"/>
      <c r="F62" s="53"/>
      <c r="G62" s="53"/>
      <c r="H62" s="53"/>
      <c r="I62" s="53"/>
      <c r="J62" s="99"/>
      <c r="K62" s="53"/>
      <c r="L62" s="53"/>
      <c r="M62" s="53"/>
      <c r="N62" s="53"/>
      <c r="O62" s="53"/>
      <c r="P62" s="53"/>
      <c r="Q62" s="53"/>
    </row>
    <row r="63" spans="1:17" s="15" customFormat="1" ht="18">
      <c r="A63" s="53"/>
      <c r="B63" s="53"/>
      <c r="C63" s="53"/>
      <c r="D63" s="53"/>
      <c r="E63" s="53"/>
      <c r="F63" s="53"/>
      <c r="G63" s="53"/>
      <c r="H63" s="53"/>
      <c r="I63" s="53"/>
      <c r="J63" s="99"/>
      <c r="K63" s="53"/>
      <c r="L63" s="53"/>
      <c r="M63" s="53"/>
      <c r="N63" s="53"/>
      <c r="O63" s="53"/>
      <c r="P63" s="53"/>
      <c r="Q63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11"/>
  <sheetViews>
    <sheetView tabSelected="1" zoomScalePageLayoutView="0" workbookViewId="0" topLeftCell="D40">
      <selection activeCell="J57" sqref="J57"/>
    </sheetView>
  </sheetViews>
  <sheetFormatPr defaultColWidth="9.00390625" defaultRowHeight="12.75" outlineLevelRow="1"/>
  <cols>
    <col min="4" max="4" width="28.25390625" style="0" customWidth="1"/>
    <col min="5" max="5" width="11.625" style="0" customWidth="1"/>
    <col min="6" max="6" width="15.00390625" style="0" customWidth="1"/>
    <col min="7" max="7" width="13.25390625" style="0" customWidth="1"/>
    <col min="8" max="8" width="13.375" style="0" customWidth="1"/>
    <col min="9" max="9" width="18.625" style="0" customWidth="1"/>
    <col min="10" max="10" width="13.125" style="0" customWidth="1"/>
  </cols>
  <sheetData>
    <row r="1" spans="1:17" s="15" customFormat="1" ht="18">
      <c r="A1" s="53"/>
      <c r="B1" s="53"/>
      <c r="C1" s="53"/>
      <c r="D1" s="53"/>
      <c r="E1" s="53"/>
      <c r="F1" s="53"/>
      <c r="G1" s="53"/>
      <c r="H1" s="53"/>
      <c r="I1" s="53"/>
      <c r="J1" s="99"/>
      <c r="K1" s="53"/>
      <c r="L1" s="53"/>
      <c r="M1" s="53"/>
      <c r="N1" s="53"/>
      <c r="O1" s="53"/>
      <c r="P1" s="53"/>
      <c r="Q1" s="53"/>
    </row>
    <row r="2" spans="1:17" s="15" customFormat="1" ht="18">
      <c r="A2" s="53"/>
      <c r="B2" s="53"/>
      <c r="C2" s="53"/>
      <c r="D2" s="53"/>
      <c r="E2" s="53"/>
      <c r="F2" s="53"/>
      <c r="G2" s="53"/>
      <c r="H2" s="53"/>
      <c r="I2" s="53"/>
      <c r="J2" s="99"/>
      <c r="K2" s="53"/>
      <c r="L2" s="53"/>
      <c r="M2" s="53"/>
      <c r="N2" s="53"/>
      <c r="O2" s="53"/>
      <c r="P2" s="53"/>
      <c r="Q2" s="53"/>
    </row>
    <row r="3" spans="1:17" s="15" customFormat="1" ht="18">
      <c r="A3" s="53"/>
      <c r="B3" s="53"/>
      <c r="C3" s="53"/>
      <c r="D3" s="53"/>
      <c r="E3" s="53"/>
      <c r="F3" s="53"/>
      <c r="G3" s="53"/>
      <c r="H3" s="53"/>
      <c r="I3" s="53"/>
      <c r="J3" s="99"/>
      <c r="K3" s="53"/>
      <c r="L3" s="53"/>
      <c r="M3" s="53"/>
      <c r="N3" s="53"/>
      <c r="O3" s="53"/>
      <c r="P3" s="53"/>
      <c r="Q3" s="53"/>
    </row>
    <row r="4" spans="1:17" s="15" customFormat="1" ht="28.5" customHeight="1">
      <c r="A4" s="53"/>
      <c r="B4" s="53"/>
      <c r="C4" s="57" t="s">
        <v>231</v>
      </c>
      <c r="D4" s="58"/>
      <c r="E4" s="58"/>
      <c r="F4" s="58"/>
      <c r="G4" s="58"/>
      <c r="H4" s="58"/>
      <c r="I4" s="60"/>
      <c r="J4" s="99"/>
      <c r="K4" s="53"/>
      <c r="L4" s="53"/>
      <c r="M4" s="53"/>
      <c r="N4" s="53"/>
      <c r="O4" s="53"/>
      <c r="P4" s="53"/>
      <c r="Q4" s="53"/>
    </row>
    <row r="5" spans="1:17" s="15" customFormat="1" ht="90">
      <c r="A5" s="53"/>
      <c r="B5" s="53"/>
      <c r="C5" s="61" t="s">
        <v>1</v>
      </c>
      <c r="D5" s="62" t="s">
        <v>2</v>
      </c>
      <c r="E5" s="62" t="s">
        <v>198</v>
      </c>
      <c r="F5" s="62" t="s">
        <v>207</v>
      </c>
      <c r="G5" s="61" t="s">
        <v>201</v>
      </c>
      <c r="H5" s="61" t="s">
        <v>10</v>
      </c>
      <c r="I5" s="64" t="s">
        <v>20</v>
      </c>
      <c r="J5" s="100" t="s">
        <v>208</v>
      </c>
      <c r="K5" s="53"/>
      <c r="L5" s="53"/>
      <c r="M5" s="53"/>
      <c r="N5" s="53"/>
      <c r="O5" s="53"/>
      <c r="P5" s="53"/>
      <c r="Q5" s="53"/>
    </row>
    <row r="6" spans="1:17" s="15" customFormat="1" ht="18" outlineLevel="1">
      <c r="A6" s="53"/>
      <c r="B6" s="53"/>
      <c r="C6" s="67">
        <v>1</v>
      </c>
      <c r="D6" s="68" t="s">
        <v>203</v>
      </c>
      <c r="E6" s="98">
        <v>1.9</v>
      </c>
      <c r="F6" s="70">
        <v>3037</v>
      </c>
      <c r="G6" s="72"/>
      <c r="H6" s="73">
        <f>F6*G6</f>
        <v>0</v>
      </c>
      <c r="I6" s="75">
        <f>(F6*G6)</f>
        <v>0</v>
      </c>
      <c r="J6" s="99">
        <v>0</v>
      </c>
      <c r="K6" s="53"/>
      <c r="L6" s="53"/>
      <c r="M6" s="53"/>
      <c r="N6" s="53"/>
      <c r="O6" s="53"/>
      <c r="P6" s="53"/>
      <c r="Q6" s="53"/>
    </row>
    <row r="7" spans="1:55" s="46" customFormat="1" ht="18" outlineLevel="1">
      <c r="A7" s="53"/>
      <c r="B7" s="53"/>
      <c r="C7" s="67">
        <v>2</v>
      </c>
      <c r="D7" s="68" t="s">
        <v>204</v>
      </c>
      <c r="E7" s="98">
        <v>1.9</v>
      </c>
      <c r="F7" s="70">
        <v>3240</v>
      </c>
      <c r="G7" s="72"/>
      <c r="H7" s="73">
        <f aca="true" t="shared" si="0" ref="H7:H53">F7*G7</f>
        <v>0</v>
      </c>
      <c r="I7" s="75">
        <f aca="true" t="shared" si="1" ref="I7:I53">(F7*G7)</f>
        <v>0</v>
      </c>
      <c r="J7" s="99">
        <v>0</v>
      </c>
      <c r="K7" s="53"/>
      <c r="L7" s="53"/>
      <c r="M7" s="53"/>
      <c r="N7" s="53"/>
      <c r="O7" s="53"/>
      <c r="P7" s="53"/>
      <c r="Q7" s="53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17" s="15" customFormat="1" ht="18" outlineLevel="1">
      <c r="A8" s="53"/>
      <c r="B8" s="53"/>
      <c r="C8" s="67">
        <v>3</v>
      </c>
      <c r="D8" s="68" t="s">
        <v>205</v>
      </c>
      <c r="E8" s="98">
        <v>1.84</v>
      </c>
      <c r="F8" s="70">
        <v>2498</v>
      </c>
      <c r="G8" s="72"/>
      <c r="H8" s="73">
        <f t="shared" si="0"/>
        <v>0</v>
      </c>
      <c r="I8" s="75">
        <f t="shared" si="1"/>
        <v>0</v>
      </c>
      <c r="J8" s="99">
        <v>0</v>
      </c>
      <c r="K8" s="53"/>
      <c r="L8" s="53"/>
      <c r="M8" s="53"/>
      <c r="N8" s="53"/>
      <c r="O8" s="53"/>
      <c r="P8" s="53"/>
      <c r="Q8" s="53"/>
    </row>
    <row r="9" spans="1:17" s="15" customFormat="1" ht="18" outlineLevel="1">
      <c r="A9" s="53"/>
      <c r="B9" s="53"/>
      <c r="C9" s="67">
        <v>4</v>
      </c>
      <c r="D9" s="68" t="s">
        <v>206</v>
      </c>
      <c r="E9" s="98">
        <v>1.9</v>
      </c>
      <c r="F9" s="70">
        <v>4455</v>
      </c>
      <c r="G9" s="72"/>
      <c r="H9" s="73">
        <f t="shared" si="0"/>
        <v>0</v>
      </c>
      <c r="I9" s="75">
        <f t="shared" si="1"/>
        <v>0</v>
      </c>
      <c r="J9" s="99">
        <v>0</v>
      </c>
      <c r="K9" s="53"/>
      <c r="L9" s="53"/>
      <c r="M9" s="53"/>
      <c r="N9" s="53"/>
      <c r="O9" s="53"/>
      <c r="P9" s="53"/>
      <c r="Q9" s="53"/>
    </row>
    <row r="10" spans="1:17" s="15" customFormat="1" ht="18" outlineLevel="1">
      <c r="A10" s="53"/>
      <c r="B10" s="53"/>
      <c r="C10" s="67">
        <v>5</v>
      </c>
      <c r="D10" s="68" t="s">
        <v>219</v>
      </c>
      <c r="E10" s="98">
        <v>1.9</v>
      </c>
      <c r="F10" s="70">
        <v>3645</v>
      </c>
      <c r="G10" s="72"/>
      <c r="H10" s="73">
        <f t="shared" si="0"/>
        <v>0</v>
      </c>
      <c r="I10" s="75">
        <f t="shared" si="1"/>
        <v>0</v>
      </c>
      <c r="J10" s="99">
        <v>0</v>
      </c>
      <c r="K10" s="53"/>
      <c r="L10" s="53"/>
      <c r="M10" s="53"/>
      <c r="N10" s="53"/>
      <c r="O10" s="53"/>
      <c r="P10" s="53"/>
      <c r="Q10" s="53"/>
    </row>
    <row r="11" spans="1:17" s="15" customFormat="1" ht="18" outlineLevel="1">
      <c r="A11" s="53"/>
      <c r="B11" s="53"/>
      <c r="C11" s="67">
        <v>6</v>
      </c>
      <c r="D11" s="68" t="s">
        <v>220</v>
      </c>
      <c r="E11" s="98">
        <v>1.9</v>
      </c>
      <c r="F11" s="70">
        <v>3240</v>
      </c>
      <c r="G11" s="72"/>
      <c r="H11" s="73">
        <f t="shared" si="0"/>
        <v>0</v>
      </c>
      <c r="I11" s="75">
        <f t="shared" si="1"/>
        <v>0</v>
      </c>
      <c r="J11" s="99">
        <v>0</v>
      </c>
      <c r="K11" s="53"/>
      <c r="L11" s="53"/>
      <c r="M11" s="53"/>
      <c r="N11" s="53"/>
      <c r="O11" s="53"/>
      <c r="P11" s="53"/>
      <c r="Q11" s="53"/>
    </row>
    <row r="12" spans="1:17" s="15" customFormat="1" ht="18" outlineLevel="1">
      <c r="A12" s="53"/>
      <c r="B12" s="53"/>
      <c r="C12" s="67">
        <v>7</v>
      </c>
      <c r="D12" s="68" t="s">
        <v>221</v>
      </c>
      <c r="E12" s="98">
        <v>1.85</v>
      </c>
      <c r="F12" s="70">
        <v>2565</v>
      </c>
      <c r="G12" s="72"/>
      <c r="H12" s="73">
        <f t="shared" si="0"/>
        <v>0</v>
      </c>
      <c r="I12" s="75">
        <f t="shared" si="1"/>
        <v>0</v>
      </c>
      <c r="J12" s="99">
        <v>0</v>
      </c>
      <c r="K12" s="53"/>
      <c r="L12" s="53"/>
      <c r="M12" s="53"/>
      <c r="N12" s="53"/>
      <c r="O12" s="53"/>
      <c r="P12" s="53"/>
      <c r="Q12" s="53"/>
    </row>
    <row r="13" spans="1:17" s="15" customFormat="1" ht="18">
      <c r="A13" s="53" t="s">
        <v>16</v>
      </c>
      <c r="B13" s="53"/>
      <c r="C13" s="67">
        <v>8</v>
      </c>
      <c r="D13" s="68" t="s">
        <v>222</v>
      </c>
      <c r="E13" s="98">
        <v>1.85</v>
      </c>
      <c r="F13" s="70">
        <v>2498</v>
      </c>
      <c r="G13" s="72"/>
      <c r="H13" s="73">
        <f t="shared" si="0"/>
        <v>0</v>
      </c>
      <c r="I13" s="75">
        <f t="shared" si="1"/>
        <v>0</v>
      </c>
      <c r="J13" s="99">
        <v>0</v>
      </c>
      <c r="K13" s="53"/>
      <c r="L13" s="53"/>
      <c r="M13" s="53"/>
      <c r="N13" s="53"/>
      <c r="O13" s="53"/>
      <c r="P13" s="53"/>
      <c r="Q13" s="53"/>
    </row>
    <row r="14" spans="1:17" s="15" customFormat="1" ht="18">
      <c r="A14" s="53"/>
      <c r="B14" s="53"/>
      <c r="C14" s="67">
        <v>9</v>
      </c>
      <c r="D14" s="68" t="s">
        <v>223</v>
      </c>
      <c r="E14" s="98">
        <v>1.85</v>
      </c>
      <c r="F14" s="70">
        <v>2835</v>
      </c>
      <c r="G14" s="72"/>
      <c r="H14" s="73">
        <f t="shared" si="0"/>
        <v>0</v>
      </c>
      <c r="I14" s="75">
        <f t="shared" si="1"/>
        <v>0</v>
      </c>
      <c r="J14" s="99">
        <v>0</v>
      </c>
      <c r="K14" s="53"/>
      <c r="L14" s="53"/>
      <c r="M14" s="53"/>
      <c r="N14" s="53"/>
      <c r="O14" s="53"/>
      <c r="P14" s="53"/>
      <c r="Q14" s="53"/>
    </row>
    <row r="15" spans="1:17" s="15" customFormat="1" ht="18">
      <c r="A15" s="53"/>
      <c r="B15" s="53"/>
      <c r="C15" s="67">
        <v>10</v>
      </c>
      <c r="D15" s="68" t="s">
        <v>223</v>
      </c>
      <c r="E15" s="98">
        <v>1.85</v>
      </c>
      <c r="F15" s="70">
        <v>3848</v>
      </c>
      <c r="G15" s="72"/>
      <c r="H15" s="73">
        <f t="shared" si="0"/>
        <v>0</v>
      </c>
      <c r="I15" s="75">
        <f t="shared" si="1"/>
        <v>0</v>
      </c>
      <c r="J15" s="99">
        <v>0</v>
      </c>
      <c r="K15" s="53"/>
      <c r="L15" s="53"/>
      <c r="M15" s="53"/>
      <c r="N15" s="53"/>
      <c r="O15" s="53"/>
      <c r="P15" s="53"/>
      <c r="Q15" s="53"/>
    </row>
    <row r="16" spans="1:17" s="15" customFormat="1" ht="18">
      <c r="A16" s="53"/>
      <c r="B16" s="53"/>
      <c r="C16" s="67">
        <v>11</v>
      </c>
      <c r="D16" s="68" t="s">
        <v>224</v>
      </c>
      <c r="E16" s="98">
        <v>1.9</v>
      </c>
      <c r="F16" s="70">
        <v>3848</v>
      </c>
      <c r="G16" s="72"/>
      <c r="H16" s="73">
        <f t="shared" si="0"/>
        <v>0</v>
      </c>
      <c r="I16" s="75">
        <f t="shared" si="1"/>
        <v>0</v>
      </c>
      <c r="J16" s="99">
        <v>0</v>
      </c>
      <c r="K16" s="53"/>
      <c r="L16" s="53"/>
      <c r="M16" s="53"/>
      <c r="N16" s="53"/>
      <c r="O16" s="53"/>
      <c r="P16" s="53"/>
      <c r="Q16" s="53"/>
    </row>
    <row r="17" spans="1:17" s="15" customFormat="1" ht="18">
      <c r="A17" s="53"/>
      <c r="B17" s="53"/>
      <c r="C17" s="67">
        <v>12</v>
      </c>
      <c r="D17" s="68" t="s">
        <v>225</v>
      </c>
      <c r="E17" s="98">
        <v>1.85</v>
      </c>
      <c r="F17" s="70">
        <v>3105</v>
      </c>
      <c r="G17" s="72"/>
      <c r="H17" s="73">
        <f t="shared" si="0"/>
        <v>0</v>
      </c>
      <c r="I17" s="75">
        <f t="shared" si="1"/>
        <v>0</v>
      </c>
      <c r="J17" s="99">
        <v>0</v>
      </c>
      <c r="K17" s="53"/>
      <c r="L17" s="53"/>
      <c r="M17" s="53"/>
      <c r="N17" s="53"/>
      <c r="O17" s="53"/>
      <c r="P17" s="53"/>
      <c r="Q17" s="53"/>
    </row>
    <row r="18" spans="1:17" s="15" customFormat="1" ht="18">
      <c r="A18" s="53"/>
      <c r="B18" s="53"/>
      <c r="C18" s="67">
        <v>13</v>
      </c>
      <c r="D18" s="68" t="s">
        <v>226</v>
      </c>
      <c r="E18" s="98">
        <v>1.9</v>
      </c>
      <c r="F18" s="70">
        <v>2835</v>
      </c>
      <c r="G18" s="72"/>
      <c r="H18" s="73">
        <f t="shared" si="0"/>
        <v>0</v>
      </c>
      <c r="I18" s="75">
        <f t="shared" si="1"/>
        <v>0</v>
      </c>
      <c r="J18" s="99">
        <v>0</v>
      </c>
      <c r="K18" s="53"/>
      <c r="L18" s="53"/>
      <c r="M18" s="53"/>
      <c r="N18" s="53"/>
      <c r="O18" s="53"/>
      <c r="P18" s="53"/>
      <c r="Q18" s="53"/>
    </row>
    <row r="19" spans="1:17" s="15" customFormat="1" ht="18">
      <c r="A19" s="53"/>
      <c r="B19" s="53"/>
      <c r="C19" s="67">
        <v>14</v>
      </c>
      <c r="D19" s="68" t="s">
        <v>227</v>
      </c>
      <c r="E19" s="98">
        <v>1.7</v>
      </c>
      <c r="F19" s="70">
        <v>2633</v>
      </c>
      <c r="G19" s="72"/>
      <c r="H19" s="73">
        <f t="shared" si="0"/>
        <v>0</v>
      </c>
      <c r="I19" s="75">
        <f t="shared" si="1"/>
        <v>0</v>
      </c>
      <c r="J19" s="99">
        <v>0</v>
      </c>
      <c r="K19" s="53"/>
      <c r="L19" s="53"/>
      <c r="M19" s="53"/>
      <c r="N19" s="53"/>
      <c r="O19" s="53"/>
      <c r="P19" s="53"/>
      <c r="Q19" s="53"/>
    </row>
    <row r="20" spans="1:17" s="15" customFormat="1" ht="20.25" customHeight="1" outlineLevel="1">
      <c r="A20" s="53"/>
      <c r="B20" s="53"/>
      <c r="C20" s="67">
        <v>15</v>
      </c>
      <c r="D20" s="68" t="s">
        <v>228</v>
      </c>
      <c r="E20" s="98">
        <v>1.9</v>
      </c>
      <c r="F20" s="70">
        <v>3240</v>
      </c>
      <c r="G20" s="72"/>
      <c r="H20" s="73">
        <f t="shared" si="0"/>
        <v>0</v>
      </c>
      <c r="I20" s="75">
        <f t="shared" si="1"/>
        <v>0</v>
      </c>
      <c r="J20" s="99">
        <v>0</v>
      </c>
      <c r="K20" s="53"/>
      <c r="L20" s="53"/>
      <c r="M20" s="53"/>
      <c r="N20" s="53"/>
      <c r="O20" s="53"/>
      <c r="P20" s="53"/>
      <c r="Q20" s="53"/>
    </row>
    <row r="21" spans="1:17" s="15" customFormat="1" ht="17.25" customHeight="1" outlineLevel="1">
      <c r="A21" s="53"/>
      <c r="B21" s="53"/>
      <c r="C21" s="67">
        <v>16</v>
      </c>
      <c r="D21" s="68" t="s">
        <v>229</v>
      </c>
      <c r="E21" s="98">
        <v>1.7</v>
      </c>
      <c r="F21" s="70">
        <v>2633</v>
      </c>
      <c r="G21" s="72"/>
      <c r="H21" s="73">
        <f t="shared" si="0"/>
        <v>0</v>
      </c>
      <c r="I21" s="75">
        <f t="shared" si="1"/>
        <v>0</v>
      </c>
      <c r="J21" s="99">
        <v>0</v>
      </c>
      <c r="K21" s="53"/>
      <c r="L21" s="53"/>
      <c r="M21" s="53"/>
      <c r="N21" s="53"/>
      <c r="O21" s="53"/>
      <c r="P21" s="53"/>
      <c r="Q21" s="53"/>
    </row>
    <row r="22" spans="1:17" s="15" customFormat="1" ht="19.5" customHeight="1" outlineLevel="1">
      <c r="A22" s="53"/>
      <c r="B22" s="53"/>
      <c r="C22" s="67">
        <v>17</v>
      </c>
      <c r="D22" s="68" t="s">
        <v>230</v>
      </c>
      <c r="E22" s="98">
        <v>1.9</v>
      </c>
      <c r="F22" s="70">
        <v>3645</v>
      </c>
      <c r="G22" s="72"/>
      <c r="H22" s="73">
        <f t="shared" si="0"/>
        <v>0</v>
      </c>
      <c r="I22" s="75">
        <f t="shared" si="1"/>
        <v>0</v>
      </c>
      <c r="J22" s="99">
        <v>0</v>
      </c>
      <c r="K22" s="53"/>
      <c r="L22" s="53"/>
      <c r="M22" s="53"/>
      <c r="N22" s="53"/>
      <c r="O22" s="53"/>
      <c r="P22" s="53"/>
      <c r="Q22" s="53"/>
    </row>
    <row r="23" spans="1:17" s="15" customFormat="1" ht="18" outlineLevel="1">
      <c r="A23" s="53"/>
      <c r="B23" s="53"/>
      <c r="C23" s="67">
        <v>18</v>
      </c>
      <c r="D23" s="68" t="s">
        <v>232</v>
      </c>
      <c r="E23" s="98">
        <v>1.85</v>
      </c>
      <c r="F23" s="70">
        <v>2565</v>
      </c>
      <c r="G23" s="72"/>
      <c r="H23" s="73">
        <f t="shared" si="0"/>
        <v>0</v>
      </c>
      <c r="I23" s="75">
        <f t="shared" si="1"/>
        <v>0</v>
      </c>
      <c r="J23" s="99">
        <v>0</v>
      </c>
      <c r="K23" s="53"/>
      <c r="L23" s="53"/>
      <c r="M23" s="53"/>
      <c r="N23" s="53"/>
      <c r="O23" s="53"/>
      <c r="P23" s="53"/>
      <c r="Q23" s="53"/>
    </row>
    <row r="24" spans="1:17" s="15" customFormat="1" ht="18" outlineLevel="1">
      <c r="A24" s="53"/>
      <c r="B24" s="53"/>
      <c r="C24" s="67">
        <v>19</v>
      </c>
      <c r="D24" s="68" t="s">
        <v>233</v>
      </c>
      <c r="E24" s="98">
        <v>1.9</v>
      </c>
      <c r="F24" s="70">
        <v>2633</v>
      </c>
      <c r="G24" s="72"/>
      <c r="H24" s="73">
        <f t="shared" si="0"/>
        <v>0</v>
      </c>
      <c r="I24" s="75">
        <f t="shared" si="1"/>
        <v>0</v>
      </c>
      <c r="J24" s="99">
        <v>0</v>
      </c>
      <c r="K24" s="53"/>
      <c r="L24" s="53"/>
      <c r="M24" s="53"/>
      <c r="N24" s="53"/>
      <c r="O24" s="53"/>
      <c r="P24" s="53"/>
      <c r="Q24" s="53"/>
    </row>
    <row r="25" spans="1:17" s="15" customFormat="1" ht="18" outlineLevel="1">
      <c r="A25" s="53"/>
      <c r="B25" s="53"/>
      <c r="C25" s="67">
        <v>20</v>
      </c>
      <c r="D25" s="68" t="s">
        <v>234</v>
      </c>
      <c r="E25" s="98">
        <v>1.84</v>
      </c>
      <c r="F25" s="70">
        <v>2498</v>
      </c>
      <c r="G25" s="72"/>
      <c r="H25" s="73">
        <f t="shared" si="0"/>
        <v>0</v>
      </c>
      <c r="I25" s="75">
        <f t="shared" si="1"/>
        <v>0</v>
      </c>
      <c r="J25" s="99">
        <v>0</v>
      </c>
      <c r="K25" s="53"/>
      <c r="L25" s="53"/>
      <c r="M25" s="53"/>
      <c r="N25" s="53"/>
      <c r="O25" s="53"/>
      <c r="P25" s="53"/>
      <c r="Q25" s="53"/>
    </row>
    <row r="26" spans="1:17" s="15" customFormat="1" ht="18" outlineLevel="1">
      <c r="A26" s="53"/>
      <c r="B26" s="53"/>
      <c r="C26" s="67">
        <v>21</v>
      </c>
      <c r="D26" s="68" t="s">
        <v>235</v>
      </c>
      <c r="E26" s="98">
        <v>1.9</v>
      </c>
      <c r="F26" s="70">
        <v>2295</v>
      </c>
      <c r="G26" s="72"/>
      <c r="H26" s="73">
        <f t="shared" si="0"/>
        <v>0</v>
      </c>
      <c r="I26" s="75">
        <f t="shared" si="1"/>
        <v>0</v>
      </c>
      <c r="J26" s="99">
        <v>0</v>
      </c>
      <c r="K26" s="53"/>
      <c r="L26" s="53"/>
      <c r="M26" s="53"/>
      <c r="N26" s="53"/>
      <c r="O26" s="53"/>
      <c r="P26" s="53"/>
      <c r="Q26" s="53"/>
    </row>
    <row r="27" spans="1:17" s="15" customFormat="1" ht="18" outlineLevel="1">
      <c r="A27" s="53"/>
      <c r="B27" s="53"/>
      <c r="C27" s="67">
        <v>22</v>
      </c>
      <c r="D27" s="68" t="s">
        <v>236</v>
      </c>
      <c r="E27" s="98">
        <v>1.9</v>
      </c>
      <c r="F27" s="70">
        <v>3375</v>
      </c>
      <c r="G27" s="72"/>
      <c r="H27" s="73">
        <f t="shared" si="0"/>
        <v>0</v>
      </c>
      <c r="I27" s="75">
        <f t="shared" si="1"/>
        <v>0</v>
      </c>
      <c r="J27" s="99">
        <v>0</v>
      </c>
      <c r="K27" s="53"/>
      <c r="L27" s="53"/>
      <c r="M27" s="53"/>
      <c r="N27" s="53"/>
      <c r="O27" s="53"/>
      <c r="P27" s="53"/>
      <c r="Q27" s="53"/>
    </row>
    <row r="28" spans="1:17" s="15" customFormat="1" ht="18" outlineLevel="1">
      <c r="A28" s="53"/>
      <c r="B28" s="53"/>
      <c r="C28" s="67">
        <v>23</v>
      </c>
      <c r="D28" s="68" t="s">
        <v>237</v>
      </c>
      <c r="E28" s="98">
        <v>1.9</v>
      </c>
      <c r="F28" s="70">
        <v>2835</v>
      </c>
      <c r="G28" s="72"/>
      <c r="H28" s="73">
        <f t="shared" si="0"/>
        <v>0</v>
      </c>
      <c r="I28" s="75">
        <f t="shared" si="1"/>
        <v>0</v>
      </c>
      <c r="J28" s="99">
        <v>0</v>
      </c>
      <c r="K28" s="53"/>
      <c r="L28" s="53"/>
      <c r="M28" s="53"/>
      <c r="N28" s="53"/>
      <c r="O28" s="53"/>
      <c r="P28" s="53"/>
      <c r="Q28" s="53"/>
    </row>
    <row r="29" spans="1:17" s="15" customFormat="1" ht="18" outlineLevel="1">
      <c r="A29" s="53"/>
      <c r="B29" s="53"/>
      <c r="C29" s="67">
        <v>24</v>
      </c>
      <c r="D29" s="68" t="s">
        <v>238</v>
      </c>
      <c r="E29" s="98">
        <v>1.85</v>
      </c>
      <c r="F29" s="70">
        <v>3308</v>
      </c>
      <c r="G29" s="72"/>
      <c r="H29" s="73">
        <f t="shared" si="0"/>
        <v>0</v>
      </c>
      <c r="I29" s="75">
        <f t="shared" si="1"/>
        <v>0</v>
      </c>
      <c r="J29" s="99">
        <v>0</v>
      </c>
      <c r="K29" s="53"/>
      <c r="L29" s="53"/>
      <c r="M29" s="53"/>
      <c r="N29" s="53"/>
      <c r="O29" s="53"/>
      <c r="P29" s="53"/>
      <c r="Q29" s="53"/>
    </row>
    <row r="30" spans="1:17" s="15" customFormat="1" ht="18">
      <c r="A30" s="53" t="s">
        <v>17</v>
      </c>
      <c r="B30" s="53"/>
      <c r="C30" s="67">
        <v>25</v>
      </c>
      <c r="D30" s="68" t="s">
        <v>239</v>
      </c>
      <c r="E30" s="98">
        <v>1.9</v>
      </c>
      <c r="F30" s="70">
        <v>3645</v>
      </c>
      <c r="G30" s="72"/>
      <c r="H30" s="73">
        <f t="shared" si="0"/>
        <v>0</v>
      </c>
      <c r="I30" s="75">
        <f t="shared" si="1"/>
        <v>0</v>
      </c>
      <c r="J30" s="99">
        <v>0</v>
      </c>
      <c r="K30" s="53"/>
      <c r="L30" s="53"/>
      <c r="M30" s="53"/>
      <c r="N30" s="53"/>
      <c r="O30" s="53"/>
      <c r="P30" s="53"/>
      <c r="Q30" s="53"/>
    </row>
    <row r="31" spans="1:17" s="15" customFormat="1" ht="18" outlineLevel="1">
      <c r="A31" s="53"/>
      <c r="B31" s="53"/>
      <c r="C31" s="67">
        <v>26</v>
      </c>
      <c r="D31" s="68" t="s">
        <v>240</v>
      </c>
      <c r="E31" s="98">
        <v>1.9</v>
      </c>
      <c r="F31" s="70">
        <v>2835</v>
      </c>
      <c r="G31" s="72"/>
      <c r="H31" s="73">
        <f t="shared" si="0"/>
        <v>0</v>
      </c>
      <c r="I31" s="75">
        <f t="shared" si="1"/>
        <v>0</v>
      </c>
      <c r="J31" s="99">
        <v>0</v>
      </c>
      <c r="K31" s="53"/>
      <c r="L31" s="53"/>
      <c r="M31" s="53"/>
      <c r="N31" s="53"/>
      <c r="O31" s="53"/>
      <c r="P31" s="53"/>
      <c r="Q31" s="53"/>
    </row>
    <row r="32" spans="1:17" s="15" customFormat="1" ht="18" outlineLevel="1">
      <c r="A32" s="53"/>
      <c r="B32" s="53"/>
      <c r="C32" s="67">
        <v>27</v>
      </c>
      <c r="D32" s="68" t="s">
        <v>241</v>
      </c>
      <c r="E32" s="98">
        <v>2</v>
      </c>
      <c r="F32" s="70">
        <v>2228</v>
      </c>
      <c r="G32" s="72"/>
      <c r="H32" s="73">
        <f t="shared" si="0"/>
        <v>0</v>
      </c>
      <c r="I32" s="75">
        <f t="shared" si="1"/>
        <v>0</v>
      </c>
      <c r="J32" s="99">
        <v>0</v>
      </c>
      <c r="K32" s="53"/>
      <c r="L32" s="53"/>
      <c r="M32" s="53"/>
      <c r="N32" s="53"/>
      <c r="O32" s="53"/>
      <c r="P32" s="53"/>
      <c r="Q32" s="53"/>
    </row>
    <row r="33" spans="1:17" s="15" customFormat="1" ht="18" outlineLevel="1">
      <c r="A33" s="53"/>
      <c r="B33" s="53"/>
      <c r="C33" s="67">
        <v>28</v>
      </c>
      <c r="D33" s="68" t="s">
        <v>242</v>
      </c>
      <c r="E33" s="98">
        <v>1.85</v>
      </c>
      <c r="F33" s="70">
        <v>2363</v>
      </c>
      <c r="G33" s="72"/>
      <c r="H33" s="73">
        <f t="shared" si="0"/>
        <v>0</v>
      </c>
      <c r="I33" s="75">
        <f t="shared" si="1"/>
        <v>0</v>
      </c>
      <c r="J33" s="99">
        <v>0</v>
      </c>
      <c r="K33" s="53"/>
      <c r="L33" s="53"/>
      <c r="M33" s="53"/>
      <c r="N33" s="53"/>
      <c r="O33" s="53"/>
      <c r="P33" s="53"/>
      <c r="Q33" s="53"/>
    </row>
    <row r="34" spans="1:17" s="15" customFormat="1" ht="18" outlineLevel="1">
      <c r="A34" s="53"/>
      <c r="B34" s="53"/>
      <c r="C34" s="67">
        <v>29</v>
      </c>
      <c r="D34" s="68" t="s">
        <v>243</v>
      </c>
      <c r="E34" s="98">
        <v>2.1</v>
      </c>
      <c r="F34" s="70">
        <v>2430</v>
      </c>
      <c r="G34" s="72"/>
      <c r="H34" s="73">
        <f t="shared" si="0"/>
        <v>0</v>
      </c>
      <c r="I34" s="75">
        <f t="shared" si="1"/>
        <v>0</v>
      </c>
      <c r="J34" s="99">
        <v>0</v>
      </c>
      <c r="K34" s="53"/>
      <c r="L34" s="53"/>
      <c r="M34" s="53"/>
      <c r="N34" s="53"/>
      <c r="O34" s="53"/>
      <c r="P34" s="53"/>
      <c r="Q34" s="53"/>
    </row>
    <row r="35" spans="1:17" s="15" customFormat="1" ht="18" outlineLevel="1">
      <c r="A35" s="53"/>
      <c r="B35" s="53"/>
      <c r="C35" s="67">
        <v>30</v>
      </c>
      <c r="D35" s="68" t="s">
        <v>244</v>
      </c>
      <c r="E35" s="98">
        <v>1.9</v>
      </c>
      <c r="F35" s="70">
        <v>2903</v>
      </c>
      <c r="G35" s="72"/>
      <c r="H35" s="73">
        <f t="shared" si="0"/>
        <v>0</v>
      </c>
      <c r="I35" s="75">
        <f t="shared" si="1"/>
        <v>0</v>
      </c>
      <c r="J35" s="99">
        <v>0</v>
      </c>
      <c r="K35" s="53"/>
      <c r="L35" s="53"/>
      <c r="M35" s="53"/>
      <c r="N35" s="53"/>
      <c r="O35" s="53"/>
      <c r="P35" s="53"/>
      <c r="Q35" s="53"/>
    </row>
    <row r="36" spans="1:17" s="15" customFormat="1" ht="18" outlineLevel="1">
      <c r="A36" s="53"/>
      <c r="B36" s="53"/>
      <c r="C36" s="67">
        <v>31</v>
      </c>
      <c r="D36" s="68" t="s">
        <v>245</v>
      </c>
      <c r="E36" s="98">
        <v>1.85</v>
      </c>
      <c r="F36" s="70">
        <v>2430</v>
      </c>
      <c r="G36" s="72"/>
      <c r="H36" s="73">
        <f t="shared" si="0"/>
        <v>0</v>
      </c>
      <c r="I36" s="75">
        <f t="shared" si="1"/>
        <v>0</v>
      </c>
      <c r="J36" s="99">
        <v>0</v>
      </c>
      <c r="K36" s="53"/>
      <c r="L36" s="53"/>
      <c r="M36" s="53"/>
      <c r="N36" s="53"/>
      <c r="O36" s="53"/>
      <c r="P36" s="53"/>
      <c r="Q36" s="53"/>
    </row>
    <row r="37" spans="1:17" s="15" customFormat="1" ht="18" outlineLevel="1">
      <c r="A37" s="53"/>
      <c r="B37" s="53"/>
      <c r="C37" s="67">
        <v>32</v>
      </c>
      <c r="D37" s="68" t="s">
        <v>246</v>
      </c>
      <c r="E37" s="98">
        <v>1.9</v>
      </c>
      <c r="F37" s="70">
        <v>2768</v>
      </c>
      <c r="G37" s="72"/>
      <c r="H37" s="73">
        <f t="shared" si="0"/>
        <v>0</v>
      </c>
      <c r="I37" s="75">
        <f t="shared" si="1"/>
        <v>0</v>
      </c>
      <c r="J37" s="99">
        <v>0</v>
      </c>
      <c r="K37" s="53"/>
      <c r="L37" s="53"/>
      <c r="M37" s="53"/>
      <c r="N37" s="53"/>
      <c r="O37" s="53"/>
      <c r="P37" s="53"/>
      <c r="Q37" s="53"/>
    </row>
    <row r="38" spans="1:17" s="15" customFormat="1" ht="18" outlineLevel="1">
      <c r="A38" s="53"/>
      <c r="B38" s="53"/>
      <c r="C38" s="67">
        <v>33</v>
      </c>
      <c r="D38" s="68" t="s">
        <v>247</v>
      </c>
      <c r="E38" s="98">
        <v>1.96</v>
      </c>
      <c r="F38" s="70">
        <v>2430</v>
      </c>
      <c r="G38" s="72"/>
      <c r="H38" s="73">
        <f t="shared" si="0"/>
        <v>0</v>
      </c>
      <c r="I38" s="75">
        <f t="shared" si="1"/>
        <v>0</v>
      </c>
      <c r="J38" s="99">
        <v>0</v>
      </c>
      <c r="K38" s="53"/>
      <c r="L38" s="53"/>
      <c r="M38" s="53"/>
      <c r="N38" s="53"/>
      <c r="O38" s="53"/>
      <c r="P38" s="53"/>
      <c r="Q38" s="53"/>
    </row>
    <row r="39" spans="1:17" s="15" customFormat="1" ht="18" outlineLevel="1">
      <c r="A39" s="53"/>
      <c r="B39" s="53"/>
      <c r="C39" s="67">
        <v>34</v>
      </c>
      <c r="D39" s="68" t="s">
        <v>248</v>
      </c>
      <c r="E39" s="98">
        <v>1.84</v>
      </c>
      <c r="F39" s="70">
        <v>2498</v>
      </c>
      <c r="G39" s="72"/>
      <c r="H39" s="73">
        <f t="shared" si="0"/>
        <v>0</v>
      </c>
      <c r="I39" s="75">
        <f t="shared" si="1"/>
        <v>0</v>
      </c>
      <c r="J39" s="99">
        <v>0</v>
      </c>
      <c r="K39" s="53"/>
      <c r="L39" s="53"/>
      <c r="M39" s="53"/>
      <c r="N39" s="53"/>
      <c r="O39" s="53"/>
      <c r="P39" s="53"/>
      <c r="Q39" s="53"/>
    </row>
    <row r="40" spans="1:17" s="15" customFormat="1" ht="18" outlineLevel="1">
      <c r="A40" s="53"/>
      <c r="B40" s="53"/>
      <c r="C40" s="67">
        <v>35</v>
      </c>
      <c r="D40" s="68" t="s">
        <v>249</v>
      </c>
      <c r="E40" s="98">
        <v>1.9</v>
      </c>
      <c r="F40" s="70">
        <v>2160</v>
      </c>
      <c r="G40" s="72"/>
      <c r="H40" s="73">
        <f t="shared" si="0"/>
        <v>0</v>
      </c>
      <c r="I40" s="75">
        <f t="shared" si="1"/>
        <v>0</v>
      </c>
      <c r="J40" s="99">
        <v>0</v>
      </c>
      <c r="K40" s="53"/>
      <c r="L40" s="53"/>
      <c r="M40" s="53"/>
      <c r="N40" s="53"/>
      <c r="O40" s="53"/>
      <c r="P40" s="53"/>
      <c r="Q40" s="53"/>
    </row>
    <row r="41" spans="1:17" s="15" customFormat="1" ht="18" outlineLevel="1">
      <c r="A41" s="53"/>
      <c r="B41" s="53"/>
      <c r="C41" s="67">
        <v>36</v>
      </c>
      <c r="D41" s="68" t="s">
        <v>250</v>
      </c>
      <c r="E41" s="98">
        <v>1.9</v>
      </c>
      <c r="F41" s="70">
        <v>2835</v>
      </c>
      <c r="G41" s="72"/>
      <c r="H41" s="73">
        <f t="shared" si="0"/>
        <v>0</v>
      </c>
      <c r="I41" s="75">
        <f t="shared" si="1"/>
        <v>0</v>
      </c>
      <c r="J41" s="99">
        <v>0</v>
      </c>
      <c r="K41" s="53"/>
      <c r="L41" s="53"/>
      <c r="M41" s="53"/>
      <c r="N41" s="53"/>
      <c r="O41" s="53"/>
      <c r="P41" s="53"/>
      <c r="Q41" s="53"/>
    </row>
    <row r="42" spans="1:17" s="15" customFormat="1" ht="18" outlineLevel="1">
      <c r="A42" s="53"/>
      <c r="B42" s="53"/>
      <c r="C42" s="67">
        <v>37</v>
      </c>
      <c r="D42" s="68" t="s">
        <v>251</v>
      </c>
      <c r="E42" s="98">
        <v>1.9</v>
      </c>
      <c r="F42" s="70">
        <v>2700</v>
      </c>
      <c r="G42" s="72"/>
      <c r="H42" s="73">
        <f t="shared" si="0"/>
        <v>0</v>
      </c>
      <c r="I42" s="75">
        <f t="shared" si="1"/>
        <v>0</v>
      </c>
      <c r="J42" s="99">
        <v>0</v>
      </c>
      <c r="K42" s="53"/>
      <c r="L42" s="53"/>
      <c r="M42" s="53"/>
      <c r="N42" s="53"/>
      <c r="O42" s="53"/>
      <c r="P42" s="53"/>
      <c r="Q42" s="53"/>
    </row>
    <row r="43" spans="1:17" s="15" customFormat="1" ht="18" outlineLevel="1">
      <c r="A43" s="53"/>
      <c r="B43" s="53"/>
      <c r="C43" s="67">
        <v>38</v>
      </c>
      <c r="D43" s="68" t="s">
        <v>252</v>
      </c>
      <c r="E43" s="98">
        <v>2.4</v>
      </c>
      <c r="F43" s="70">
        <v>3105</v>
      </c>
      <c r="G43" s="72"/>
      <c r="H43" s="73">
        <f t="shared" si="0"/>
        <v>0</v>
      </c>
      <c r="I43" s="75">
        <f t="shared" si="1"/>
        <v>0</v>
      </c>
      <c r="J43" s="99">
        <v>0</v>
      </c>
      <c r="K43" s="53"/>
      <c r="L43" s="53"/>
      <c r="M43" s="53"/>
      <c r="N43" s="53"/>
      <c r="O43" s="53"/>
      <c r="P43" s="53"/>
      <c r="Q43" s="53"/>
    </row>
    <row r="44" spans="1:17" s="15" customFormat="1" ht="18" outlineLevel="1">
      <c r="A44" s="53"/>
      <c r="B44" s="53"/>
      <c r="C44" s="67">
        <v>39</v>
      </c>
      <c r="D44" s="68" t="s">
        <v>253</v>
      </c>
      <c r="E44" s="98">
        <v>1.9</v>
      </c>
      <c r="F44" s="70">
        <v>2363</v>
      </c>
      <c r="G44" s="72"/>
      <c r="H44" s="73">
        <f t="shared" si="0"/>
        <v>0</v>
      </c>
      <c r="I44" s="75">
        <f t="shared" si="1"/>
        <v>0</v>
      </c>
      <c r="J44" s="99">
        <v>0</v>
      </c>
      <c r="K44" s="53"/>
      <c r="L44" s="53"/>
      <c r="M44" s="53"/>
      <c r="N44" s="53"/>
      <c r="O44" s="53"/>
      <c r="P44" s="53"/>
      <c r="Q44" s="53"/>
    </row>
    <row r="45" spans="1:17" s="15" customFormat="1" ht="18" outlineLevel="1">
      <c r="A45" s="53"/>
      <c r="B45" s="53"/>
      <c r="C45" s="67">
        <v>40</v>
      </c>
      <c r="D45" s="68" t="s">
        <v>254</v>
      </c>
      <c r="E45" s="98">
        <v>1.9</v>
      </c>
      <c r="F45" s="70">
        <v>2835</v>
      </c>
      <c r="G45" s="72"/>
      <c r="H45" s="73">
        <f t="shared" si="0"/>
        <v>0</v>
      </c>
      <c r="I45" s="75">
        <f t="shared" si="1"/>
        <v>0</v>
      </c>
      <c r="J45" s="99">
        <v>0</v>
      </c>
      <c r="K45" s="53"/>
      <c r="L45" s="53"/>
      <c r="M45" s="53"/>
      <c r="N45" s="53"/>
      <c r="O45" s="53"/>
      <c r="P45" s="53"/>
      <c r="Q45" s="53"/>
    </row>
    <row r="46" spans="1:17" s="15" customFormat="1" ht="18" outlineLevel="1">
      <c r="A46" s="53"/>
      <c r="B46" s="53"/>
      <c r="C46" s="67">
        <v>41</v>
      </c>
      <c r="D46" s="68" t="s">
        <v>255</v>
      </c>
      <c r="E46" s="98">
        <v>1.85</v>
      </c>
      <c r="F46" s="70">
        <v>3780</v>
      </c>
      <c r="G46" s="72"/>
      <c r="H46" s="73">
        <f t="shared" si="0"/>
        <v>0</v>
      </c>
      <c r="I46" s="75">
        <f t="shared" si="1"/>
        <v>0</v>
      </c>
      <c r="J46" s="99">
        <v>0</v>
      </c>
      <c r="K46" s="53"/>
      <c r="L46" s="53"/>
      <c r="M46" s="53"/>
      <c r="N46" s="53"/>
      <c r="O46" s="53"/>
      <c r="P46" s="53"/>
      <c r="Q46" s="53"/>
    </row>
    <row r="47" spans="1:17" s="15" customFormat="1" ht="18" outlineLevel="1">
      <c r="A47" s="53"/>
      <c r="B47" s="53"/>
      <c r="C47" s="67">
        <v>42</v>
      </c>
      <c r="D47" s="68" t="s">
        <v>256</v>
      </c>
      <c r="E47" s="98">
        <v>1.9</v>
      </c>
      <c r="F47" s="70">
        <v>2835</v>
      </c>
      <c r="G47" s="72"/>
      <c r="H47" s="73">
        <f t="shared" si="0"/>
        <v>0</v>
      </c>
      <c r="I47" s="75">
        <f t="shared" si="1"/>
        <v>0</v>
      </c>
      <c r="J47" s="99">
        <v>0</v>
      </c>
      <c r="K47" s="53"/>
      <c r="L47" s="53"/>
      <c r="M47" s="53"/>
      <c r="N47" s="53"/>
      <c r="O47" s="53"/>
      <c r="P47" s="53"/>
      <c r="Q47" s="53"/>
    </row>
    <row r="48" spans="1:17" s="15" customFormat="1" ht="18" outlineLevel="1">
      <c r="A48" s="53"/>
      <c r="B48" s="53"/>
      <c r="C48" s="67">
        <v>43</v>
      </c>
      <c r="D48" s="68" t="s">
        <v>257</v>
      </c>
      <c r="E48" s="98">
        <v>1.85</v>
      </c>
      <c r="F48" s="70">
        <v>2700</v>
      </c>
      <c r="G48" s="72"/>
      <c r="H48" s="73">
        <f t="shared" si="0"/>
        <v>0</v>
      </c>
      <c r="I48" s="75">
        <f t="shared" si="1"/>
        <v>0</v>
      </c>
      <c r="J48" s="99">
        <v>0</v>
      </c>
      <c r="K48" s="53"/>
      <c r="L48" s="53"/>
      <c r="M48" s="53"/>
      <c r="N48" s="53"/>
      <c r="O48" s="53"/>
      <c r="P48" s="53"/>
      <c r="Q48" s="53"/>
    </row>
    <row r="49" spans="1:17" s="15" customFormat="1" ht="18" outlineLevel="1">
      <c r="A49" s="53"/>
      <c r="B49" s="53"/>
      <c r="C49" s="67">
        <v>44</v>
      </c>
      <c r="D49" s="68" t="s">
        <v>258</v>
      </c>
      <c r="E49" s="98">
        <v>1.9</v>
      </c>
      <c r="F49" s="70">
        <v>2903</v>
      </c>
      <c r="G49" s="72"/>
      <c r="H49" s="73">
        <f t="shared" si="0"/>
        <v>0</v>
      </c>
      <c r="I49" s="75">
        <f t="shared" si="1"/>
        <v>0</v>
      </c>
      <c r="J49" s="99">
        <v>0</v>
      </c>
      <c r="K49" s="53"/>
      <c r="L49" s="53"/>
      <c r="M49" s="53"/>
      <c r="N49" s="53"/>
      <c r="O49" s="53"/>
      <c r="P49" s="53"/>
      <c r="Q49" s="53"/>
    </row>
    <row r="50" spans="1:17" s="15" customFormat="1" ht="18" outlineLevel="1">
      <c r="A50" s="53"/>
      <c r="B50" s="53"/>
      <c r="C50" s="67">
        <v>45</v>
      </c>
      <c r="D50" s="68" t="s">
        <v>259</v>
      </c>
      <c r="E50" s="98">
        <v>1.9</v>
      </c>
      <c r="F50" s="70">
        <v>3645</v>
      </c>
      <c r="G50" s="72"/>
      <c r="H50" s="73">
        <f t="shared" si="0"/>
        <v>0</v>
      </c>
      <c r="I50" s="75">
        <f t="shared" si="1"/>
        <v>0</v>
      </c>
      <c r="J50" s="99">
        <v>0</v>
      </c>
      <c r="K50" s="53"/>
      <c r="L50" s="53"/>
      <c r="M50" s="53"/>
      <c r="N50" s="53"/>
      <c r="O50" s="53"/>
      <c r="P50" s="53"/>
      <c r="Q50" s="53"/>
    </row>
    <row r="51" spans="1:17" s="15" customFormat="1" ht="18" outlineLevel="1">
      <c r="A51" s="53"/>
      <c r="B51" s="53"/>
      <c r="C51" s="67">
        <v>46</v>
      </c>
      <c r="D51" s="68" t="s">
        <v>260</v>
      </c>
      <c r="E51" s="98">
        <v>1.9</v>
      </c>
      <c r="F51" s="70">
        <v>3038</v>
      </c>
      <c r="G51" s="72"/>
      <c r="H51" s="73">
        <f t="shared" si="0"/>
        <v>0</v>
      </c>
      <c r="I51" s="75">
        <f t="shared" si="1"/>
        <v>0</v>
      </c>
      <c r="J51" s="99">
        <v>0</v>
      </c>
      <c r="K51" s="53"/>
      <c r="L51" s="53"/>
      <c r="M51" s="53"/>
      <c r="N51" s="53"/>
      <c r="O51" s="53"/>
      <c r="P51" s="53"/>
      <c r="Q51" s="53"/>
    </row>
    <row r="52" spans="1:17" s="15" customFormat="1" ht="18" outlineLevel="1">
      <c r="A52" s="53"/>
      <c r="B52" s="53"/>
      <c r="C52" s="67">
        <v>47</v>
      </c>
      <c r="D52" s="68" t="s">
        <v>261</v>
      </c>
      <c r="E52" s="98">
        <v>1.9</v>
      </c>
      <c r="F52" s="70">
        <v>1890</v>
      </c>
      <c r="G52" s="72"/>
      <c r="H52" s="73">
        <f t="shared" si="0"/>
        <v>0</v>
      </c>
      <c r="I52" s="75">
        <f t="shared" si="1"/>
        <v>0</v>
      </c>
      <c r="J52" s="99">
        <v>0</v>
      </c>
      <c r="K52" s="53"/>
      <c r="L52" s="53"/>
      <c r="M52" s="53"/>
      <c r="N52" s="53"/>
      <c r="O52" s="53"/>
      <c r="P52" s="53"/>
      <c r="Q52" s="53"/>
    </row>
    <row r="53" spans="1:17" s="15" customFormat="1" ht="18" outlineLevel="1">
      <c r="A53" s="53"/>
      <c r="B53" s="53"/>
      <c r="C53" s="67">
        <v>48</v>
      </c>
      <c r="D53" s="68" t="s">
        <v>262</v>
      </c>
      <c r="E53" s="98">
        <v>1.8</v>
      </c>
      <c r="F53" s="70">
        <v>2565</v>
      </c>
      <c r="G53" s="72"/>
      <c r="H53" s="73">
        <f t="shared" si="0"/>
        <v>0</v>
      </c>
      <c r="I53" s="75">
        <f t="shared" si="1"/>
        <v>0</v>
      </c>
      <c r="J53" s="99">
        <v>0</v>
      </c>
      <c r="K53" s="53"/>
      <c r="L53" s="53"/>
      <c r="M53" s="53"/>
      <c r="N53" s="53"/>
      <c r="O53" s="53"/>
      <c r="P53" s="53"/>
      <c r="Q53" s="53"/>
    </row>
    <row r="54" spans="1:17" s="15" customFormat="1" ht="18" outlineLevel="1">
      <c r="A54" s="53"/>
      <c r="B54" s="53"/>
      <c r="C54" s="67"/>
      <c r="D54" s="113"/>
      <c r="E54" s="114"/>
      <c r="F54" s="115"/>
      <c r="G54" s="116"/>
      <c r="H54" s="117">
        <f>SUM(H6:H53)</f>
        <v>0</v>
      </c>
      <c r="I54" s="118">
        <f>SUM(I6:I53)</f>
        <v>0</v>
      </c>
      <c r="J54" s="99">
        <f>SUM(J6:J53)</f>
        <v>0</v>
      </c>
      <c r="K54" s="53"/>
      <c r="L54" s="53"/>
      <c r="M54" s="53"/>
      <c r="N54" s="53"/>
      <c r="O54" s="53"/>
      <c r="P54" s="53"/>
      <c r="Q54" s="53"/>
    </row>
    <row r="55" spans="1:17" s="15" customFormat="1" ht="18">
      <c r="A55" s="53"/>
      <c r="B55" s="53"/>
      <c r="C55" s="67"/>
      <c r="D55" s="68" t="s">
        <v>200</v>
      </c>
      <c r="E55" s="67"/>
      <c r="F55" s="70"/>
      <c r="G55" s="72"/>
      <c r="H55" s="105">
        <f>H54*1*J54</f>
        <v>0</v>
      </c>
      <c r="I55" s="75"/>
      <c r="J55" s="103">
        <f>J54*500</f>
        <v>0</v>
      </c>
      <c r="K55" s="53"/>
      <c r="L55" s="53"/>
      <c r="M55" s="53"/>
      <c r="N55" s="53"/>
      <c r="O55" s="53"/>
      <c r="P55" s="53"/>
      <c r="Q55" s="53"/>
    </row>
    <row r="56" spans="1:17" s="15" customFormat="1" ht="18">
      <c r="A56" s="53"/>
      <c r="B56" s="53"/>
      <c r="C56" s="67"/>
      <c r="D56" s="68" t="s">
        <v>199</v>
      </c>
      <c r="E56" s="67"/>
      <c r="F56" s="70"/>
      <c r="G56" s="73"/>
      <c r="H56" s="104">
        <f>(I54+500)*J54</f>
        <v>0</v>
      </c>
      <c r="I56" s="83"/>
      <c r="J56" s="101"/>
      <c r="K56" s="53"/>
      <c r="L56" s="53"/>
      <c r="M56" s="53"/>
      <c r="N56" s="53"/>
      <c r="O56" s="53"/>
      <c r="P56" s="53"/>
      <c r="Q56" s="53"/>
    </row>
    <row r="57" spans="1:17" s="15" customFormat="1" ht="18">
      <c r="A57" s="53"/>
      <c r="B57" s="53"/>
      <c r="C57" s="84"/>
      <c r="D57" s="84"/>
      <c r="E57" s="84"/>
      <c r="F57" s="84"/>
      <c r="G57" s="85"/>
      <c r="H57" s="85"/>
      <c r="I57" s="87"/>
      <c r="J57" s="99"/>
      <c r="K57" s="53"/>
      <c r="L57" s="88"/>
      <c r="M57" s="53"/>
      <c r="N57" s="88"/>
      <c r="O57" s="53"/>
      <c r="P57" s="88"/>
      <c r="Q57" s="53"/>
    </row>
    <row r="58" spans="1:17" s="15" customFormat="1" ht="18">
      <c r="A58" s="53"/>
      <c r="B58" s="53"/>
      <c r="C58" s="53"/>
      <c r="D58" s="53"/>
      <c r="E58" s="53"/>
      <c r="F58" s="53"/>
      <c r="G58" s="53"/>
      <c r="H58" s="53"/>
      <c r="I58" s="53"/>
      <c r="J58" s="99"/>
      <c r="K58" s="53"/>
      <c r="L58" s="53"/>
      <c r="M58" s="53"/>
      <c r="N58" s="53"/>
      <c r="O58" s="53"/>
      <c r="P58" s="53"/>
      <c r="Q58" s="53"/>
    </row>
    <row r="59" spans="1:17" s="15" customFormat="1" ht="18">
      <c r="A59" s="53"/>
      <c r="B59" s="53"/>
      <c r="C59" s="53"/>
      <c r="D59" s="53"/>
      <c r="E59" s="53"/>
      <c r="F59" s="53"/>
      <c r="G59" s="53"/>
      <c r="H59" s="53"/>
      <c r="I59" s="53"/>
      <c r="J59" s="99"/>
      <c r="K59" s="53"/>
      <c r="L59" s="53"/>
      <c r="M59" s="53"/>
      <c r="N59" s="53"/>
      <c r="O59" s="53"/>
      <c r="P59" s="53"/>
      <c r="Q59" s="53"/>
    </row>
    <row r="60" spans="1:17" s="15" customFormat="1" ht="18">
      <c r="A60" s="53"/>
      <c r="B60" s="53"/>
      <c r="C60" s="53"/>
      <c r="D60" s="53"/>
      <c r="E60" s="53"/>
      <c r="F60" s="53"/>
      <c r="G60" s="53"/>
      <c r="H60" s="53"/>
      <c r="I60" s="89"/>
      <c r="J60" s="99"/>
      <c r="K60" s="53"/>
      <c r="L60" s="53"/>
      <c r="M60" s="53"/>
      <c r="N60" s="53"/>
      <c r="O60" s="53"/>
      <c r="P60" s="53"/>
      <c r="Q60" s="53"/>
    </row>
    <row r="61" spans="1:17" s="15" customFormat="1" ht="18">
      <c r="A61" s="53"/>
      <c r="B61" s="53"/>
      <c r="C61" s="53"/>
      <c r="D61" s="53"/>
      <c r="E61" s="53"/>
      <c r="F61" s="56"/>
      <c r="G61" s="90"/>
      <c r="H61" s="53"/>
      <c r="I61" s="89"/>
      <c r="J61" s="99"/>
      <c r="K61" s="53"/>
      <c r="L61" s="53"/>
      <c r="M61" s="53"/>
      <c r="N61" s="53"/>
      <c r="O61" s="53"/>
      <c r="P61" s="53"/>
      <c r="Q61" s="53"/>
    </row>
    <row r="62" spans="1:17" s="15" customFormat="1" ht="18">
      <c r="A62" s="53"/>
      <c r="B62" s="53"/>
      <c r="C62" s="53"/>
      <c r="D62" s="53"/>
      <c r="E62" s="53"/>
      <c r="F62" s="53"/>
      <c r="G62" s="53"/>
      <c r="H62" s="53"/>
      <c r="I62" s="53"/>
      <c r="J62" s="99"/>
      <c r="K62" s="53"/>
      <c r="L62" s="53"/>
      <c r="M62" s="53"/>
      <c r="N62" s="53"/>
      <c r="O62" s="53"/>
      <c r="P62" s="53"/>
      <c r="Q62" s="53"/>
    </row>
    <row r="63" spans="1:17" s="15" customFormat="1" ht="18">
      <c r="A63" s="53"/>
      <c r="B63" s="53"/>
      <c r="C63" s="53"/>
      <c r="D63" s="53"/>
      <c r="E63" s="53"/>
      <c r="F63" s="53"/>
      <c r="G63" s="53"/>
      <c r="H63" s="53"/>
      <c r="I63" s="53"/>
      <c r="J63" s="99"/>
      <c r="K63" s="53"/>
      <c r="L63" s="53"/>
      <c r="M63" s="53"/>
      <c r="N63" s="53"/>
      <c r="O63" s="53"/>
      <c r="P63" s="53"/>
      <c r="Q63" s="53"/>
    </row>
    <row r="64" ht="12.75">
      <c r="J64" s="102"/>
    </row>
    <row r="65" ht="12.75">
      <c r="J65" s="102"/>
    </row>
    <row r="66" ht="12.75">
      <c r="J66" s="102"/>
    </row>
    <row r="67" ht="12.75">
      <c r="J67" s="102"/>
    </row>
    <row r="68" ht="12.75">
      <c r="J68" s="102"/>
    </row>
    <row r="69" ht="12.75">
      <c r="J69" s="102"/>
    </row>
    <row r="70" ht="12.75">
      <c r="J70" s="102"/>
    </row>
    <row r="71" ht="12.75">
      <c r="J71" s="102"/>
    </row>
    <row r="72" ht="12.75">
      <c r="J72" s="102"/>
    </row>
    <row r="73" ht="12.75">
      <c r="J73" s="102"/>
    </row>
    <row r="74" ht="12.75">
      <c r="J74" s="102"/>
    </row>
    <row r="75" ht="12.75">
      <c r="J75" s="102"/>
    </row>
    <row r="76" ht="12.75">
      <c r="J76" s="102"/>
    </row>
    <row r="77" ht="12.75">
      <c r="J77" s="102"/>
    </row>
    <row r="78" ht="12.75">
      <c r="J78" s="102"/>
    </row>
    <row r="79" ht="12.75">
      <c r="J79" s="102"/>
    </row>
    <row r="80" ht="12.75">
      <c r="J80" s="102"/>
    </row>
    <row r="81" ht="12.75">
      <c r="J81" s="102"/>
    </row>
    <row r="82" ht="12.75">
      <c r="J82" s="102"/>
    </row>
    <row r="83" ht="12.75">
      <c r="J83" s="102"/>
    </row>
    <row r="84" ht="12.75">
      <c r="J84" s="102"/>
    </row>
    <row r="85" ht="12.75">
      <c r="J85" s="102"/>
    </row>
    <row r="86" ht="12.75">
      <c r="J86" s="102"/>
    </row>
    <row r="87" ht="12.75">
      <c r="J87" s="102"/>
    </row>
    <row r="88" ht="12.75">
      <c r="J88" s="102"/>
    </row>
    <row r="89" ht="12.75">
      <c r="J89" s="102"/>
    </row>
    <row r="90" ht="12.75">
      <c r="J90" s="102"/>
    </row>
    <row r="91" ht="12.75">
      <c r="J91" s="102"/>
    </row>
    <row r="92" ht="12.75">
      <c r="J92" s="102"/>
    </row>
    <row r="93" ht="12.75">
      <c r="J93" s="102"/>
    </row>
    <row r="94" ht="12.75">
      <c r="J94" s="102"/>
    </row>
    <row r="95" ht="12.75">
      <c r="J95" s="102"/>
    </row>
    <row r="96" ht="12.75">
      <c r="J96" s="102"/>
    </row>
    <row r="97" ht="12.75">
      <c r="J97" s="102"/>
    </row>
    <row r="98" ht="12.75">
      <c r="J98" s="102"/>
    </row>
    <row r="99" ht="12.75">
      <c r="J99" s="102"/>
    </row>
    <row r="100" ht="12.75">
      <c r="J100" s="102"/>
    </row>
    <row r="101" ht="12.75">
      <c r="J101" s="102"/>
    </row>
    <row r="102" ht="12.75">
      <c r="J102" s="102"/>
    </row>
    <row r="103" ht="12.75">
      <c r="J103" s="102"/>
    </row>
    <row r="104" ht="12.75">
      <c r="J104" s="102"/>
    </row>
    <row r="105" ht="12.75">
      <c r="J105" s="102"/>
    </row>
    <row r="106" ht="12.75">
      <c r="J106" s="102"/>
    </row>
    <row r="107" ht="12.75">
      <c r="J107" s="102"/>
    </row>
    <row r="108" ht="12.75">
      <c r="J108" s="102"/>
    </row>
    <row r="109" ht="12.75">
      <c r="J109" s="102"/>
    </row>
    <row r="110" ht="12.75">
      <c r="J110" s="102"/>
    </row>
    <row r="111" ht="12.75">
      <c r="J111" s="102"/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brenev</dc:creator>
  <cp:keywords/>
  <dc:description/>
  <cp:lastModifiedBy>Sony</cp:lastModifiedBy>
  <dcterms:created xsi:type="dcterms:W3CDTF">2003-04-28T05:19:01Z</dcterms:created>
  <dcterms:modified xsi:type="dcterms:W3CDTF">2014-10-31T18:28:21Z</dcterms:modified>
  <cp:category/>
  <cp:version/>
  <cp:contentType/>
  <cp:contentStatus/>
</cp:coreProperties>
</file>